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2"/>
  </bookViews>
  <sheets>
    <sheet name="预算表" sheetId="1" r:id="rId1"/>
    <sheet name="预算与实际支出比对表" sheetId="4" r:id="rId2"/>
    <sheet name="附-项目明细账" sheetId="2" r:id="rId3"/>
  </sheets>
  <calcPr calcId="144525"/>
</workbook>
</file>

<file path=xl/sharedStrings.xml><?xml version="1.0" encoding="utf-8"?>
<sst xmlns="http://schemas.openxmlformats.org/spreadsheetml/2006/main" count="763" uniqueCount="216">
  <si>
    <t>滇金丝猴3000+项目预算表</t>
  </si>
  <si>
    <r>
      <rPr>
        <b/>
        <sz val="12"/>
        <color theme="1"/>
        <rFont val="宋体"/>
        <charset val="134"/>
      </rPr>
      <t>滇金丝猴3</t>
    </r>
    <r>
      <rPr>
        <b/>
        <sz val="12"/>
        <color theme="1"/>
        <rFont val="宋体"/>
        <charset val="134"/>
      </rPr>
      <t>000+</t>
    </r>
    <r>
      <rPr>
        <b/>
        <sz val="12"/>
        <color theme="1"/>
        <rFont val="宋体"/>
        <charset val="134"/>
      </rPr>
      <t>项目预算表</t>
    </r>
  </si>
  <si>
    <t>预算编号</t>
  </si>
  <si>
    <t>预算项</t>
  </si>
  <si>
    <t>单位</t>
  </si>
  <si>
    <t>数量</t>
  </si>
  <si>
    <t>单价</t>
  </si>
  <si>
    <t>预算金额</t>
  </si>
  <si>
    <t>占原预算总支出比（%）</t>
  </si>
  <si>
    <t>备注（单价、数量及事项说明）</t>
  </si>
  <si>
    <t>调整办法</t>
  </si>
  <si>
    <t>新增数量</t>
  </si>
  <si>
    <t>占总支出比（%）</t>
  </si>
  <si>
    <t>开展保护监测</t>
  </si>
  <si>
    <t>猴群及栖息地网格化监测工作，并建立信息共享数据库</t>
  </si>
  <si>
    <t>平方公里</t>
  </si>
  <si>
    <t>提升单价</t>
  </si>
  <si>
    <t>保护监测培训</t>
  </si>
  <si>
    <t>次</t>
  </si>
  <si>
    <t>新增细项</t>
  </si>
  <si>
    <t>差旅</t>
  </si>
  <si>
    <t>开展巡护管理</t>
  </si>
  <si>
    <t>巡护设备采购及巡护补贴发放</t>
  </si>
  <si>
    <t>2.1.1</t>
  </si>
  <si>
    <t>设备采购</t>
  </si>
  <si>
    <t>批</t>
  </si>
  <si>
    <t>增加数量</t>
  </si>
  <si>
    <t>新增了一支巡护队之后变成了3支巡护队</t>
  </si>
  <si>
    <t>2.1.2</t>
  </si>
  <si>
    <t>补贴发放</t>
  </si>
  <si>
    <t>支</t>
  </si>
  <si>
    <t>修改之后每支巡护队8万</t>
  </si>
  <si>
    <t>2.1.3</t>
  </si>
  <si>
    <t>社区可持续发展</t>
  </si>
  <si>
    <t>社区环境教育</t>
  </si>
  <si>
    <t>村</t>
  </si>
  <si>
    <t>社区生计培训</t>
  </si>
  <si>
    <t>社区生计试点</t>
  </si>
  <si>
    <t>资料费</t>
  </si>
  <si>
    <t>打造滇金丝猴公益品牌</t>
  </si>
  <si>
    <t>活动1 宣传海报、视频、单页等宣传材料设计制作推广</t>
  </si>
  <si>
    <t>活动2 开展线上线下活动，打造项目公益品牌</t>
  </si>
  <si>
    <t>项目执行人员成本</t>
  </si>
  <si>
    <t>第5项和6项合计不能超过总预算的15%。</t>
  </si>
  <si>
    <t>项目执行人员工资</t>
  </si>
  <si>
    <t>5.1.1</t>
  </si>
  <si>
    <t>人员1</t>
  </si>
  <si>
    <t>月</t>
  </si>
  <si>
    <t>5.1.2</t>
  </si>
  <si>
    <t>人员2</t>
  </si>
  <si>
    <t>项目负责人工资</t>
  </si>
  <si>
    <t>行政管理费</t>
  </si>
  <si>
    <t>不能超过总预算的5%</t>
  </si>
  <si>
    <t>办公费用分摊</t>
  </si>
  <si>
    <t>房租分摊</t>
  </si>
  <si>
    <t>水电费分摊</t>
  </si>
  <si>
    <t>合计</t>
  </si>
  <si>
    <t>基金会项目管理费</t>
  </si>
  <si>
    <t>预算总额*5%</t>
  </si>
  <si>
    <t>扩大规模</t>
  </si>
  <si>
    <t>呈现超募部分所对应的新增管理费成本</t>
  </si>
  <si>
    <t>预算总计</t>
  </si>
  <si>
    <t>调整预算总计</t>
  </si>
  <si>
    <t>最终预算方案合计</t>
  </si>
  <si>
    <t>备注：</t>
  </si>
  <si>
    <t>凡是与人员相关的费用，请备注是本机构人员、还是外聘人员（如专家劳务费）、志愿者等。</t>
  </si>
  <si>
    <t>所有的人员费用，包括本机构人员和外聘人员，志愿者等，不能超过总预算的40%。</t>
  </si>
  <si>
    <t>滇金丝猴3000+项目预算与实际支出比对表</t>
  </si>
  <si>
    <t>预算情况</t>
  </si>
  <si>
    <t>每月实际支出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</si>
  <si>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</si>
  <si>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</si>
  <si>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</si>
  <si>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</si>
  <si>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</si>
  <si>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</si>
  <si>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</si>
  <si>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</si>
  <si>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</si>
  <si>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</si>
  <si>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</si>
  <si>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</si>
  <si>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支出合计</t>
  </si>
  <si>
    <t>差异</t>
  </si>
  <si>
    <t>差异说明</t>
  </si>
  <si>
    <t>开展线上线下活动，打造项目公益品牌</t>
  </si>
  <si>
    <t>于项目延期，项目管理成本增加。</t>
  </si>
  <si>
    <t>公益宝贝滇金丝猴3000+项目明细账</t>
  </si>
  <si>
    <t>日期</t>
  </si>
  <si>
    <t>凭证号</t>
  </si>
  <si>
    <t>科目编号</t>
  </si>
  <si>
    <t>科目名称</t>
  </si>
  <si>
    <t>摘要</t>
  </si>
  <si>
    <t>借方</t>
  </si>
  <si>
    <t>贷方</t>
  </si>
  <si>
    <t>方向</t>
  </si>
  <si>
    <t>余额</t>
  </si>
  <si>
    <t>记-0008</t>
  </si>
  <si>
    <t>捐赠支出</t>
  </si>
  <si>
    <t>付昆明哲源公司公益宝贝设计费</t>
  </si>
  <si>
    <t>借</t>
  </si>
  <si>
    <t>转款手续费</t>
  </si>
  <si>
    <t>记-0017</t>
  </si>
  <si>
    <t>奚宵娅95公益周差旅费</t>
  </si>
  <si>
    <t>结转损益</t>
  </si>
  <si>
    <t>平</t>
  </si>
  <si>
    <t>本月累计</t>
  </si>
  <si>
    <t>本年累计</t>
  </si>
  <si>
    <t>记-0002</t>
  </si>
  <si>
    <t>邮寄费</t>
  </si>
  <si>
    <t>记-0011</t>
  </si>
  <si>
    <t>付丽江老君山生物多样性中心项目款</t>
  </si>
  <si>
    <t>手续费</t>
  </si>
  <si>
    <t>记-0005</t>
  </si>
  <si>
    <t>房租摊销</t>
  </si>
  <si>
    <t>记-0010</t>
  </si>
  <si>
    <t>记-0024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</si>
  <si>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019年4季度至2020年1季度工资摊销</t>
    </r>
  </si>
  <si>
    <t>记-0003</t>
  </si>
  <si>
    <t>解莉敏报宣传印刷费</t>
  </si>
  <si>
    <t>付樊洪铭劳务费</t>
  </si>
  <si>
    <t>付计画堂设计费</t>
  </si>
  <si>
    <t>记-0012</t>
  </si>
  <si>
    <t>付丽江老君山生物多样性中心项目尾款</t>
  </si>
  <si>
    <t>记-0001</t>
  </si>
  <si>
    <t>电费</t>
  </si>
  <si>
    <t>专家评审费及餐费</t>
  </si>
  <si>
    <t>记-0004</t>
  </si>
  <si>
    <t>记-0009</t>
  </si>
  <si>
    <t>广州同道公益中心首付款</t>
  </si>
  <si>
    <t xml:space="preserve">平 </t>
  </si>
  <si>
    <r>
      <rPr>
        <sz val="11"/>
        <color theme="1"/>
        <rFont val="宋体"/>
        <charset val="134"/>
        <scheme val="minor"/>
      </rPr>
      <t>记-</t>
    </r>
    <r>
      <rPr>
        <sz val="11"/>
        <color theme="1"/>
        <rFont val="宋体"/>
        <charset val="134"/>
        <scheme val="minor"/>
      </rPr>
      <t>0003</t>
    </r>
  </si>
  <si>
    <r>
      <rPr>
        <sz val="11"/>
        <color theme="1"/>
        <rFont val="宋体"/>
        <charset val="134"/>
        <scheme val="minor"/>
      </rPr>
      <t>记-</t>
    </r>
    <r>
      <rPr>
        <sz val="11"/>
        <color theme="1"/>
        <rFont val="宋体"/>
        <charset val="134"/>
        <scheme val="minor"/>
      </rPr>
      <t>0004</t>
    </r>
  </si>
  <si>
    <t>黄小燕报邮寄费</t>
  </si>
  <si>
    <t>黄小燕报邮寄费及餐费</t>
  </si>
  <si>
    <t>付北京豆联徽章制作费</t>
  </si>
  <si>
    <t>付背包制作费</t>
  </si>
  <si>
    <t>付昆明领盾印务笔记本制作费</t>
  </si>
  <si>
    <t>付云岭保护区项目首款</t>
  </si>
  <si>
    <t>付昆明呈贡梦南舍项目首款</t>
  </si>
  <si>
    <t>付大理大学项目首款</t>
  </si>
  <si>
    <t>付云龙天池管护局项目首款</t>
  </si>
  <si>
    <t>付昆明乡村之眼中心项目首款</t>
  </si>
  <si>
    <t>付维西滇金丝猴协会项目首款</t>
  </si>
  <si>
    <t>记-0019</t>
  </si>
  <si>
    <t>摊销二季度工资</t>
  </si>
  <si>
    <t>记-0020</t>
  </si>
  <si>
    <t>本月合计</t>
  </si>
  <si>
    <t>奚霄娅报徽章及徽章卡纸费用</t>
  </si>
  <si>
    <t>奚小娅报制作不干胶</t>
  </si>
  <si>
    <t>奚霄购项目打印纸</t>
  </si>
  <si>
    <t>奚霄报项目工作餐</t>
  </si>
  <si>
    <t>奚霄娅报硒鼓费用</t>
  </si>
  <si>
    <t>记-0014</t>
  </si>
  <si>
    <t>付北京计画堂设计费</t>
  </si>
  <si>
    <t>记-0016</t>
  </si>
  <si>
    <t>付黄志旁项目首款</t>
  </si>
  <si>
    <t>付李晟项目首款</t>
  </si>
  <si>
    <t>付昆明昙宇公司项目首款</t>
  </si>
  <si>
    <t>付青岛野趣红外相机款（GYBB-001)</t>
  </si>
  <si>
    <t>汇款手续费（GYBB-001)</t>
  </si>
  <si>
    <t>黄小燕报证书、周边协议邮寄费</t>
  </si>
  <si>
    <t>奚霄娅报邮寄费</t>
  </si>
  <si>
    <t>记-0013</t>
  </si>
  <si>
    <t>付昆明鹏云地铁广告费首款</t>
  </si>
  <si>
    <t>记-0018</t>
  </si>
  <si>
    <t>方翔报差旅费</t>
  </si>
  <si>
    <t>殷瑶报差旅费</t>
  </si>
  <si>
    <t>奚霄娅报95公益周直播设备</t>
  </si>
  <si>
    <t>黄小燕报邮寄费、交通费\餐费等</t>
  </si>
  <si>
    <t>黄小燕报交通费</t>
  </si>
  <si>
    <t>黄小燕报餐费</t>
  </si>
  <si>
    <t>黄小燕报公益直播劳务费</t>
  </si>
  <si>
    <t>黄小燕报打印费</t>
  </si>
  <si>
    <t>黄小燕报95公益周差旅费</t>
  </si>
  <si>
    <t>付昆明哲源信息地铁公益海报设计费</t>
  </si>
  <si>
    <t>付手续费</t>
  </si>
  <si>
    <t>付昆明鹏云地铁尾款</t>
  </si>
  <si>
    <t>记-0015</t>
  </si>
  <si>
    <t>付北京豆联科技徽章制作费</t>
  </si>
  <si>
    <t>付许浩直播差旅费</t>
  </si>
  <si>
    <r>
      <rPr>
        <sz val="11"/>
        <color theme="1"/>
        <rFont val="宋体"/>
        <charset val="134"/>
        <scheme val="minor"/>
      </rPr>
      <t>手续费</t>
    </r>
  </si>
  <si>
    <r>
      <rPr>
        <sz val="11"/>
        <color theme="1"/>
        <rFont val="宋体"/>
        <charset val="134"/>
        <scheme val="minor"/>
      </rPr>
      <t>付快递费及餐费</t>
    </r>
  </si>
  <si>
    <t>记 - 3</t>
  </si>
  <si>
    <t>王美报邮寄费</t>
  </si>
  <si>
    <t>记 - 5</t>
  </si>
  <si>
    <t>奚霄娅报11.4-11.8差旅费</t>
  </si>
  <si>
    <t>奚霄娅报11.4-11.8丽江会议费</t>
  </si>
  <si>
    <t>殷瑶报总交流会机构差旅费</t>
  </si>
  <si>
    <t>记 - 6</t>
  </si>
  <si>
    <t>奚霄娅报快递费</t>
  </si>
  <si>
    <t>记 - 7</t>
  </si>
  <si>
    <t>应付老君山保护中心项目款</t>
  </si>
  <si>
    <t>记 - 11</t>
  </si>
  <si>
    <t>付云岭管护局公益宝贝项目尾款</t>
  </si>
  <si>
    <t>记 - 13</t>
  </si>
  <si>
    <t>付北京新智感公司巡护监测云平台服务费</t>
  </si>
  <si>
    <t>付广东诚安信审计费</t>
  </si>
  <si>
    <t>记 - 15</t>
  </si>
  <si>
    <t>付香格里拉维西保护协会尾款</t>
  </si>
  <si>
    <t>记 - 23</t>
  </si>
  <si>
    <t>2020年12月</t>
  </si>
  <si>
    <t>记 - 1</t>
  </si>
  <si>
    <t>付广州同道公益</t>
  </si>
  <si>
    <t>付义乌喵叻文化金丝猴制作款</t>
  </si>
  <si>
    <t>付昆明梦南舍项目尾款</t>
  </si>
  <si>
    <t>付云龙天池管护局项目尾款款</t>
  </si>
  <si>
    <t>记 - 14</t>
  </si>
  <si>
    <t>老君山保护中心尾款</t>
  </si>
  <si>
    <t>付乡村之眼尾款</t>
  </si>
  <si>
    <t>付大理大学项目尾款</t>
  </si>
  <si>
    <t>付新智感尾款</t>
  </si>
  <si>
    <t>付昆明昙宇尾款</t>
  </si>
  <si>
    <t>摊销4季度工资</t>
  </si>
  <si>
    <t>记 - 30</t>
  </si>
  <si>
    <t>项目合计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</si>
</sst>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409]dd/mmm/yy;@"/>
    <numFmt numFmtId="177" formatCode="\¥#,##0.00;\¥\-#,##0.00"/>
    <numFmt numFmtId="178" formatCode="#,##0.00_ "/>
    <numFmt numFmtId="179" formatCode="#,##0_ "/>
    <numFmt numFmtId="180" formatCode="0.00_);[Red]\(0.00\)"/>
    <numFmt numFmtId="181" formatCode="0.00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b/>
      <sz val="20"/>
      <color theme="0"/>
      <name val="宋体"/>
      <charset val="134"/>
    </font>
    <font>
      <sz val="20"/>
      <color theme="0"/>
      <name val="宋体"/>
      <charset val="134"/>
    </font>
    <font>
      <b/>
      <sz val="12"/>
      <color rgb="FFFF0000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5" fillId="33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28" applyNumberFormat="0" applyFon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4" borderId="27" applyNumberFormat="0" applyAlignment="0" applyProtection="0">
      <alignment vertical="center"/>
    </xf>
    <xf numFmtId="0" fontId="37" fillId="24" borderId="31" applyNumberFormat="0" applyAlignment="0" applyProtection="0">
      <alignment vertical="center"/>
    </xf>
    <xf numFmtId="0" fontId="20" fillId="16" borderId="25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30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" fontId="3" fillId="0" borderId="2" xfId="8" applyNumberFormat="1" applyFont="1" applyBorder="1" applyAlignment="1">
      <alignment horizontal="center" vertical="center" wrapText="1"/>
    </xf>
    <xf numFmtId="4" fontId="3" fillId="2" borderId="2" xfId="8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57" fontId="0" fillId="0" borderId="2" xfId="0" applyNumberFormat="1" applyBorder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/>
    <xf numFmtId="178" fontId="0" fillId="0" borderId="2" xfId="0" applyNumberFormat="1" applyBorder="1" applyAlignment="1"/>
    <xf numFmtId="43" fontId="0" fillId="0" borderId="2" xfId="8" applyFont="1" applyBorder="1">
      <alignment vertical="center"/>
    </xf>
    <xf numFmtId="0" fontId="0" fillId="3" borderId="2" xfId="0" applyFill="1" applyBorder="1">
      <alignment vertical="center"/>
    </xf>
    <xf numFmtId="57" fontId="0" fillId="3" borderId="2" xfId="0" applyNumberFormat="1" applyFill="1" applyBorder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/>
    <xf numFmtId="178" fontId="0" fillId="3" borderId="2" xfId="0" applyNumberFormat="1" applyFill="1" applyBorder="1" applyAlignment="1"/>
    <xf numFmtId="43" fontId="0" fillId="3" borderId="3" xfId="8" applyFont="1" applyFill="1" applyBorder="1">
      <alignment vertical="center"/>
    </xf>
    <xf numFmtId="43" fontId="0" fillId="0" borderId="3" xfId="8" applyFont="1" applyBorder="1">
      <alignment vertical="center"/>
    </xf>
    <xf numFmtId="43" fontId="0" fillId="3" borderId="2" xfId="8" applyFont="1" applyFill="1" applyBorder="1">
      <alignment vertical="center"/>
    </xf>
    <xf numFmtId="0" fontId="0" fillId="4" borderId="2" xfId="0" applyFill="1" applyBorder="1">
      <alignment vertical="center"/>
    </xf>
    <xf numFmtId="57" fontId="0" fillId="4" borderId="2" xfId="0" applyNumberFormat="1" applyFill="1" applyBorder="1">
      <alignment vertical="center"/>
    </xf>
    <xf numFmtId="176" fontId="0" fillId="4" borderId="2" xfId="0" applyNumberFormat="1" applyFill="1" applyBorder="1" applyAlignment="1">
      <alignment vertical="center"/>
    </xf>
    <xf numFmtId="43" fontId="0" fillId="4" borderId="2" xfId="8" applyFont="1" applyFill="1" applyBorder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76" fontId="0" fillId="5" borderId="2" xfId="0" applyNumberFormat="1" applyFont="1" applyFill="1" applyBorder="1" applyAlignment="1">
      <alignment vertical="center"/>
    </xf>
    <xf numFmtId="49" fontId="0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3" fontId="0" fillId="0" borderId="0" xfId="8" applyFont="1">
      <alignment vertical="center"/>
    </xf>
    <xf numFmtId="176" fontId="0" fillId="0" borderId="2" xfId="0" applyNumberFormat="1" applyFont="1" applyBorder="1">
      <alignment vertical="center"/>
    </xf>
    <xf numFmtId="0" fontId="0" fillId="6" borderId="2" xfId="0" applyFill="1" applyBorder="1">
      <alignment vertical="center"/>
    </xf>
    <xf numFmtId="57" fontId="0" fillId="6" borderId="2" xfId="0" applyNumberFormat="1" applyFill="1" applyBorder="1">
      <alignment vertical="center"/>
    </xf>
    <xf numFmtId="0" fontId="0" fillId="6" borderId="2" xfId="0" applyFont="1" applyFill="1" applyBorder="1">
      <alignment vertical="center"/>
    </xf>
    <xf numFmtId="176" fontId="0" fillId="6" borderId="2" xfId="0" applyNumberFormat="1" applyFont="1" applyFill="1" applyBorder="1">
      <alignment vertical="center"/>
    </xf>
    <xf numFmtId="43" fontId="0" fillId="5" borderId="2" xfId="8" applyFont="1" applyFill="1" applyBorder="1">
      <alignment vertical="center"/>
    </xf>
    <xf numFmtId="43" fontId="0" fillId="6" borderId="2" xfId="8" applyFont="1" applyFill="1" applyBorder="1">
      <alignment vertical="center"/>
    </xf>
    <xf numFmtId="0" fontId="0" fillId="7" borderId="2" xfId="0" applyFill="1" applyBorder="1">
      <alignment vertical="center"/>
    </xf>
    <xf numFmtId="57" fontId="0" fillId="7" borderId="2" xfId="0" applyNumberFormat="1" applyFill="1" applyBorder="1">
      <alignment vertical="center"/>
    </xf>
    <xf numFmtId="0" fontId="0" fillId="7" borderId="2" xfId="0" applyFont="1" applyFill="1" applyBorder="1">
      <alignment vertical="center"/>
    </xf>
    <xf numFmtId="176" fontId="0" fillId="7" borderId="2" xfId="0" applyNumberFormat="1" applyFont="1" applyFill="1" applyBorder="1">
      <alignment vertical="center"/>
    </xf>
    <xf numFmtId="0" fontId="0" fillId="7" borderId="2" xfId="0" applyFill="1" applyBorder="1" applyAlignment="1">
      <alignment horizontal="right" vertical="center"/>
    </xf>
    <xf numFmtId="0" fontId="4" fillId="6" borderId="2" xfId="0" applyFont="1" applyFill="1" applyBorder="1">
      <alignment vertical="center"/>
    </xf>
    <xf numFmtId="0" fontId="0" fillId="6" borderId="2" xfId="0" applyNumberFormat="1" applyFont="1" applyFill="1" applyBorder="1" applyAlignment="1"/>
    <xf numFmtId="43" fontId="0" fillId="0" borderId="2" xfId="8" applyFont="1" applyBorder="1" applyAlignment="1"/>
    <xf numFmtId="0" fontId="0" fillId="5" borderId="2" xfId="0" applyFill="1" applyBorder="1">
      <alignment vertical="center"/>
    </xf>
    <xf numFmtId="57" fontId="0" fillId="5" borderId="2" xfId="0" applyNumberForma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3" borderId="2" xfId="0" applyFont="1" applyFill="1" applyBorder="1">
      <alignment vertical="center"/>
    </xf>
    <xf numFmtId="43" fontId="0" fillId="3" borderId="2" xfId="8" applyFont="1" applyFill="1" applyBorder="1" applyAlignment="1"/>
    <xf numFmtId="43" fontId="0" fillId="5" borderId="2" xfId="8" applyFont="1" applyFill="1" applyBorder="1" applyAlignment="1"/>
    <xf numFmtId="43" fontId="0" fillId="6" borderId="2" xfId="8" applyFont="1" applyFill="1" applyBorder="1" applyAlignment="1"/>
    <xf numFmtId="43" fontId="0" fillId="0" borderId="2" xfId="0" applyNumberFormat="1" applyBorder="1">
      <alignment vertical="center"/>
    </xf>
    <xf numFmtId="43" fontId="0" fillId="3" borderId="2" xfId="0" applyNumberFormat="1" applyFill="1" applyBorder="1">
      <alignment vertical="center"/>
    </xf>
    <xf numFmtId="43" fontId="0" fillId="4" borderId="2" xfId="0" applyNumberFormat="1" applyFill="1" applyBorder="1">
      <alignment vertical="center"/>
    </xf>
    <xf numFmtId="43" fontId="0" fillId="5" borderId="2" xfId="0" applyNumberFormat="1" applyFill="1" applyBorder="1">
      <alignment vertical="center"/>
    </xf>
    <xf numFmtId="43" fontId="0" fillId="8" borderId="2" xfId="0" applyNumberFormat="1" applyFill="1" applyBorder="1">
      <alignment vertical="center"/>
    </xf>
    <xf numFmtId="0" fontId="0" fillId="7" borderId="2" xfId="0" applyNumberFormat="1" applyFill="1" applyBorder="1" applyAlignment="1"/>
    <xf numFmtId="0" fontId="0" fillId="6" borderId="2" xfId="0" applyNumberFormat="1" applyFill="1" applyBorder="1" applyAlignment="1"/>
    <xf numFmtId="176" fontId="0" fillId="6" borderId="2" xfId="0" applyNumberFormat="1" applyFill="1" applyBorder="1">
      <alignment vertical="center"/>
    </xf>
    <xf numFmtId="0" fontId="4" fillId="3" borderId="2" xfId="0" applyFont="1" applyFill="1" applyBorder="1">
      <alignment vertical="center"/>
    </xf>
    <xf numFmtId="57" fontId="4" fillId="3" borderId="2" xfId="0" applyNumberFormat="1" applyFont="1" applyFill="1" applyBorder="1">
      <alignment vertical="center"/>
    </xf>
    <xf numFmtId="176" fontId="5" fillId="3" borderId="2" xfId="0" applyNumberFormat="1" applyFont="1" applyFill="1" applyBorder="1" applyAlignment="1">
      <alignment vertical="center"/>
    </xf>
    <xf numFmtId="43" fontId="5" fillId="3" borderId="2" xfId="8" applyFont="1" applyFill="1" applyBorder="1">
      <alignment vertical="center"/>
    </xf>
    <xf numFmtId="0" fontId="0" fillId="7" borderId="2" xfId="0" applyNumberFormat="1" applyFont="1" applyFill="1" applyBorder="1" applyAlignment="1"/>
    <xf numFmtId="0" fontId="0" fillId="0" borderId="2" xfId="0" applyNumberFormat="1" applyFont="1" applyBorder="1" applyAlignment="1"/>
    <xf numFmtId="0" fontId="0" fillId="3" borderId="2" xfId="0" applyNumberFormat="1" applyFont="1" applyFill="1" applyBorder="1" applyAlignment="1"/>
    <xf numFmtId="0" fontId="5" fillId="6" borderId="2" xfId="0" applyFont="1" applyFill="1" applyBorder="1">
      <alignment vertical="center"/>
    </xf>
    <xf numFmtId="57" fontId="5" fillId="6" borderId="2" xfId="0" applyNumberFormat="1" applyFont="1" applyFill="1" applyBorder="1">
      <alignment vertical="center"/>
    </xf>
    <xf numFmtId="0" fontId="5" fillId="6" borderId="2" xfId="0" applyNumberFormat="1" applyFont="1" applyFill="1" applyBorder="1" applyAlignment="1"/>
    <xf numFmtId="43" fontId="5" fillId="6" borderId="2" xfId="8" applyFont="1" applyFill="1" applyBorder="1" applyAlignment="1"/>
    <xf numFmtId="0" fontId="0" fillId="0" borderId="2" xfId="0" applyFont="1" applyBorder="1">
      <alignment vertical="center"/>
    </xf>
    <xf numFmtId="178" fontId="0" fillId="6" borderId="2" xfId="0" applyNumberFormat="1" applyFill="1" applyBorder="1" applyAlignment="1"/>
    <xf numFmtId="0" fontId="5" fillId="3" borderId="2" xfId="0" applyFont="1" applyFill="1" applyBorder="1">
      <alignment vertical="center"/>
    </xf>
    <xf numFmtId="43" fontId="5" fillId="3" borderId="2" xfId="0" applyNumberFormat="1" applyFont="1" applyFill="1" applyBorder="1">
      <alignment vertical="center"/>
    </xf>
    <xf numFmtId="0" fontId="0" fillId="5" borderId="2" xfId="0" applyNumberFormat="1" applyFill="1" applyBorder="1" applyAlignment="1"/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/>
    <xf numFmtId="43" fontId="0" fillId="9" borderId="2" xfId="8" applyFont="1" applyFill="1" applyBorder="1">
      <alignment vertical="center"/>
    </xf>
    <xf numFmtId="0" fontId="0" fillId="8" borderId="2" xfId="0" applyFill="1" applyBorder="1">
      <alignment vertical="center"/>
    </xf>
    <xf numFmtId="0" fontId="0" fillId="10" borderId="2" xfId="0" applyFill="1" applyBorder="1">
      <alignment vertical="center"/>
    </xf>
    <xf numFmtId="43" fontId="0" fillId="10" borderId="2" xfId="0" applyNumberFormat="1" applyFill="1" applyBorder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3" fontId="7" fillId="0" borderId="0" xfId="8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43" fontId="9" fillId="11" borderId="3" xfId="8" applyNumberFormat="1" applyFont="1" applyFill="1" applyBorder="1" applyAlignment="1">
      <alignment horizontal="center" vertical="center" wrapText="1"/>
    </xf>
    <xf numFmtId="43" fontId="9" fillId="11" borderId="7" xfId="8" applyNumberFormat="1" applyFont="1" applyFill="1" applyBorder="1" applyAlignment="1">
      <alignment horizontal="center" vertical="center" wrapText="1"/>
    </xf>
    <xf numFmtId="43" fontId="9" fillId="11" borderId="6" xfId="8" applyNumberFormat="1" applyFont="1" applyFill="1" applyBorder="1" applyAlignment="1">
      <alignment horizontal="center" vertical="center" wrapText="1"/>
    </xf>
    <xf numFmtId="0" fontId="10" fillId="12" borderId="2" xfId="51" applyFont="1" applyFill="1" applyBorder="1" applyAlignment="1">
      <alignment horizontal="left" vertical="center" wrapText="1"/>
    </xf>
    <xf numFmtId="43" fontId="11" fillId="12" borderId="3" xfId="53" applyNumberFormat="1" applyFont="1" applyFill="1" applyBorder="1" applyAlignment="1">
      <alignment horizontal="center" vertical="center" wrapText="1"/>
    </xf>
    <xf numFmtId="0" fontId="11" fillId="12" borderId="2" xfId="51" applyFont="1" applyFill="1" applyBorder="1" applyAlignment="1">
      <alignment horizontal="center" vertical="center" wrapText="1"/>
    </xf>
    <xf numFmtId="43" fontId="11" fillId="12" borderId="7" xfId="53" applyNumberFormat="1" applyFont="1" applyFill="1" applyBorder="1" applyAlignment="1">
      <alignment horizontal="left" vertical="center" wrapText="1"/>
    </xf>
    <xf numFmtId="43" fontId="11" fillId="12" borderId="6" xfId="8" applyNumberFormat="1" applyFont="1" applyFill="1" applyBorder="1" applyAlignment="1">
      <alignment horizontal="left" vertical="center" wrapText="1"/>
    </xf>
    <xf numFmtId="43" fontId="11" fillId="12" borderId="3" xfId="8" applyNumberFormat="1" applyFont="1" applyFill="1" applyBorder="1" applyAlignment="1">
      <alignment horizontal="left" vertical="center" wrapText="1"/>
    </xf>
    <xf numFmtId="0" fontId="7" fillId="0" borderId="2" xfId="51" applyFont="1" applyBorder="1" applyAlignment="1">
      <alignment horizontal="left" vertical="center" wrapText="1"/>
    </xf>
    <xf numFmtId="0" fontId="11" fillId="5" borderId="8" xfId="51" applyFont="1" applyFill="1" applyBorder="1" applyAlignment="1">
      <alignment horizontal="left" vertical="center" wrapText="1"/>
    </xf>
    <xf numFmtId="43" fontId="11" fillId="5" borderId="9" xfId="53" applyNumberFormat="1" applyFont="1" applyFill="1" applyBorder="1" applyAlignment="1">
      <alignment horizontal="center" vertical="center" wrapText="1"/>
    </xf>
    <xf numFmtId="0" fontId="11" fillId="5" borderId="8" xfId="51" applyFont="1" applyFill="1" applyBorder="1" applyAlignment="1">
      <alignment horizontal="center" vertical="center" wrapText="1"/>
    </xf>
    <xf numFmtId="43" fontId="11" fillId="5" borderId="7" xfId="53" applyNumberFormat="1" applyFont="1" applyFill="1" applyBorder="1" applyAlignment="1">
      <alignment horizontal="left" vertical="center" wrapText="1"/>
    </xf>
    <xf numFmtId="43" fontId="11" fillId="5" borderId="6" xfId="8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7" fillId="5" borderId="2" xfId="51" applyFont="1" applyFill="1" applyBorder="1" applyAlignment="1">
      <alignment horizontal="left" vertical="center" wrapText="1"/>
    </xf>
    <xf numFmtId="0" fontId="11" fillId="5" borderId="2" xfId="51" applyFont="1" applyFill="1" applyBorder="1" applyAlignment="1">
      <alignment horizontal="left" vertical="center" wrapText="1"/>
    </xf>
    <xf numFmtId="43" fontId="11" fillId="5" borderId="3" xfId="53" applyNumberFormat="1" applyFont="1" applyFill="1" applyBorder="1" applyAlignment="1">
      <alignment horizontal="center" vertical="center" wrapText="1"/>
    </xf>
    <xf numFmtId="179" fontId="11" fillId="5" borderId="2" xfId="51" applyNumberFormat="1" applyFont="1" applyFill="1" applyBorder="1" applyAlignment="1">
      <alignment horizontal="center" vertical="center" wrapText="1"/>
    </xf>
    <xf numFmtId="0" fontId="11" fillId="5" borderId="2" xfId="51" applyFont="1" applyFill="1" applyBorder="1" applyAlignment="1">
      <alignment horizontal="center" vertical="center" wrapText="1"/>
    </xf>
    <xf numFmtId="0" fontId="12" fillId="5" borderId="2" xfId="50" applyFont="1" applyFill="1" applyBorder="1" applyAlignment="1">
      <alignment horizontal="left" vertical="center" wrapText="1"/>
    </xf>
    <xf numFmtId="43" fontId="12" fillId="0" borderId="6" xfId="8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5" borderId="10" xfId="51" applyFont="1" applyFill="1" applyBorder="1" applyAlignment="1">
      <alignment horizontal="left" vertical="center" wrapText="1"/>
    </xf>
    <xf numFmtId="43" fontId="12" fillId="0" borderId="11" xfId="53" applyNumberFormat="1" applyFont="1" applyBorder="1" applyAlignment="1">
      <alignment horizontal="center" vertical="center" wrapText="1"/>
    </xf>
    <xf numFmtId="0" fontId="12" fillId="0" borderId="10" xfId="51" applyFont="1" applyBorder="1" applyAlignment="1">
      <alignment horizontal="center" vertical="center" wrapText="1"/>
    </xf>
    <xf numFmtId="43" fontId="12" fillId="0" borderId="12" xfId="8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2" xfId="51" applyFont="1" applyBorder="1" applyAlignment="1">
      <alignment horizontal="right" vertical="center" wrapText="1"/>
    </xf>
    <xf numFmtId="43" fontId="12" fillId="5" borderId="11" xfId="53" applyNumberFormat="1" applyFont="1" applyFill="1" applyBorder="1" applyAlignment="1">
      <alignment horizontal="center" vertical="center" wrapText="1"/>
    </xf>
    <xf numFmtId="0" fontId="11" fillId="5" borderId="10" xfId="51" applyFont="1" applyFill="1" applyBorder="1" applyAlignment="1">
      <alignment horizontal="center" vertical="center" wrapText="1"/>
    </xf>
    <xf numFmtId="0" fontId="12" fillId="5" borderId="10" xfId="51" applyFont="1" applyFill="1" applyBorder="1" applyAlignment="1">
      <alignment horizontal="center" vertical="center" wrapText="1"/>
    </xf>
    <xf numFmtId="43" fontId="12" fillId="5" borderId="6" xfId="8" applyNumberFormat="1" applyFont="1" applyFill="1" applyBorder="1" applyAlignment="1">
      <alignment horizontal="left" vertical="center" wrapText="1"/>
    </xf>
    <xf numFmtId="43" fontId="12" fillId="5" borderId="3" xfId="53" applyNumberFormat="1" applyFont="1" applyFill="1" applyBorder="1" applyAlignment="1">
      <alignment horizontal="center" vertical="center" wrapText="1"/>
    </xf>
    <xf numFmtId="0" fontId="12" fillId="5" borderId="2" xfId="5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2" xfId="51" applyFont="1" applyFill="1" applyBorder="1" applyAlignment="1">
      <alignment horizontal="left" vertical="center" wrapText="1"/>
    </xf>
    <xf numFmtId="0" fontId="11" fillId="12" borderId="6" xfId="51" applyFont="1" applyFill="1" applyBorder="1" applyAlignment="1">
      <alignment horizontal="center" vertical="center" wrapText="1"/>
    </xf>
    <xf numFmtId="0" fontId="11" fillId="5" borderId="10" xfId="40" applyFont="1" applyFill="1" applyBorder="1" applyAlignment="1">
      <alignment horizontal="left" vertical="center" wrapText="1"/>
    </xf>
    <xf numFmtId="43" fontId="11" fillId="5" borderId="11" xfId="53" applyNumberFormat="1" applyFont="1" applyFill="1" applyBorder="1" applyAlignment="1">
      <alignment horizontal="center" vertical="center" wrapText="1"/>
    </xf>
    <xf numFmtId="0" fontId="11" fillId="5" borderId="10" xfId="40" applyFont="1" applyFill="1" applyBorder="1" applyAlignment="1">
      <alignment horizontal="center" vertical="center" wrapText="1"/>
    </xf>
    <xf numFmtId="0" fontId="11" fillId="5" borderId="10" xfId="54" applyFont="1" applyFill="1" applyBorder="1" applyAlignment="1">
      <alignment horizontal="center" vertical="center" wrapText="1"/>
    </xf>
    <xf numFmtId="43" fontId="11" fillId="0" borderId="6" xfId="8" applyNumberFormat="1" applyFont="1" applyFill="1" applyBorder="1" applyAlignment="1">
      <alignment horizontal="left" vertical="center" wrapText="1"/>
    </xf>
    <xf numFmtId="43" fontId="11" fillId="0" borderId="3" xfId="8" applyNumberFormat="1" applyFont="1" applyFill="1" applyBorder="1" applyAlignment="1">
      <alignment horizontal="left" vertical="center" wrapText="1"/>
    </xf>
    <xf numFmtId="0" fontId="11" fillId="0" borderId="2" xfId="51" applyFont="1" applyBorder="1" applyAlignment="1">
      <alignment horizontal="left" vertical="center" wrapText="1"/>
    </xf>
    <xf numFmtId="43" fontId="7" fillId="0" borderId="2" xfId="53" applyNumberFormat="1" applyFont="1" applyFill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3" fontId="7" fillId="0" borderId="2" xfId="55" applyNumberFormat="1" applyFont="1" applyFill="1" applyBorder="1" applyAlignment="1">
      <alignment horizontal="center" vertical="center" wrapText="1"/>
    </xf>
    <xf numFmtId="180" fontId="7" fillId="0" borderId="2" xfId="51" applyNumberFormat="1" applyFont="1" applyBorder="1" applyAlignment="1">
      <alignment vertical="center" wrapText="1"/>
    </xf>
    <xf numFmtId="180" fontId="7" fillId="0" borderId="13" xfId="51" applyNumberFormat="1" applyFont="1" applyBorder="1" applyAlignment="1">
      <alignment vertical="center" wrapText="1"/>
    </xf>
    <xf numFmtId="43" fontId="10" fillId="0" borderId="6" xfId="8" applyNumberFormat="1" applyFont="1" applyFill="1" applyBorder="1" applyAlignment="1">
      <alignment horizontal="left" vertical="center" wrapText="1"/>
    </xf>
    <xf numFmtId="43" fontId="10" fillId="0" borderId="3" xfId="8" applyNumberFormat="1" applyFont="1" applyFill="1" applyBorder="1" applyAlignment="1">
      <alignment horizontal="left" vertical="center" wrapText="1"/>
    </xf>
    <xf numFmtId="43" fontId="9" fillId="0" borderId="14" xfId="0" applyNumberFormat="1" applyFont="1" applyFill="1" applyBorder="1" applyAlignment="1">
      <alignment vertical="center" wrapText="1"/>
    </xf>
    <xf numFmtId="43" fontId="9" fillId="0" borderId="8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11" borderId="13" xfId="51" applyFont="1" applyFill="1" applyBorder="1" applyAlignment="1">
      <alignment horizontal="center" vertical="center" wrapText="1"/>
    </xf>
    <xf numFmtId="0" fontId="9" fillId="11" borderId="3" xfId="51" applyFont="1" applyFill="1" applyBorder="1" applyAlignment="1">
      <alignment horizontal="center" vertical="center" wrapText="1"/>
    </xf>
    <xf numFmtId="0" fontId="9" fillId="11" borderId="2" xfId="51" applyFont="1" applyFill="1" applyBorder="1" applyAlignment="1">
      <alignment vertical="center" wrapText="1"/>
    </xf>
    <xf numFmtId="43" fontId="9" fillId="11" borderId="13" xfId="51" applyNumberFormat="1" applyFont="1" applyFill="1" applyBorder="1" applyAlignment="1">
      <alignment vertical="center" wrapText="1"/>
    </xf>
    <xf numFmtId="43" fontId="11" fillId="12" borderId="6" xfId="53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3" fontId="11" fillId="0" borderId="3" xfId="53" applyNumberFormat="1" applyFont="1" applyFill="1" applyBorder="1" applyAlignment="1">
      <alignment horizontal="center" vertical="center" wrapText="1"/>
    </xf>
    <xf numFmtId="43" fontId="7" fillId="0" borderId="16" xfId="0" applyNumberFormat="1" applyFont="1" applyBorder="1" applyAlignment="1">
      <alignment vertical="center" wrapText="1"/>
    </xf>
    <xf numFmtId="43" fontId="9" fillId="11" borderId="3" xfId="8" applyFont="1" applyFill="1" applyBorder="1" applyAlignment="1">
      <alignment horizontal="center" vertical="center" wrapText="1"/>
    </xf>
    <xf numFmtId="43" fontId="11" fillId="12" borderId="3" xfId="8" applyFont="1" applyFill="1" applyBorder="1" applyAlignment="1">
      <alignment horizontal="left" vertical="center" wrapText="1"/>
    </xf>
    <xf numFmtId="43" fontId="11" fillId="5" borderId="2" xfId="8" applyFont="1" applyFill="1" applyBorder="1" applyAlignment="1">
      <alignment horizontal="left" vertical="center" wrapText="1"/>
    </xf>
    <xf numFmtId="43" fontId="12" fillId="5" borderId="2" xfId="8" applyFont="1" applyFill="1" applyBorder="1" applyAlignment="1">
      <alignment horizontal="left" vertical="center" wrapText="1"/>
    </xf>
    <xf numFmtId="43" fontId="7" fillId="0" borderId="2" xfId="8" applyFont="1" applyBorder="1" applyAlignment="1">
      <alignment horizontal="left" vertical="center" wrapText="1"/>
    </xf>
    <xf numFmtId="43" fontId="12" fillId="0" borderId="11" xfId="8" applyFont="1" applyBorder="1" applyAlignment="1">
      <alignment horizontal="left" vertical="center" wrapText="1"/>
    </xf>
    <xf numFmtId="43" fontId="12" fillId="5" borderId="3" xfId="8" applyFont="1" applyFill="1" applyBorder="1" applyAlignment="1">
      <alignment horizontal="left" vertical="center" wrapText="1"/>
    </xf>
    <xf numFmtId="43" fontId="11" fillId="12" borderId="2" xfId="8" applyFont="1" applyFill="1" applyBorder="1" applyAlignment="1">
      <alignment horizontal="center" vertical="center" wrapText="1"/>
    </xf>
    <xf numFmtId="43" fontId="11" fillId="0" borderId="3" xfId="8" applyFont="1" applyFill="1" applyBorder="1" applyAlignment="1">
      <alignment horizontal="left" vertical="center" wrapText="1"/>
    </xf>
    <xf numFmtId="43" fontId="10" fillId="0" borderId="3" xfId="8" applyFont="1" applyFill="1" applyBorder="1" applyAlignment="1">
      <alignment horizontal="left" vertical="center" wrapText="1"/>
    </xf>
    <xf numFmtId="43" fontId="9" fillId="0" borderId="8" xfId="8" applyFont="1" applyFill="1" applyBorder="1" applyAlignment="1">
      <alignment vertical="center" wrapText="1"/>
    </xf>
    <xf numFmtId="43" fontId="7" fillId="0" borderId="2" xfId="8" applyFont="1" applyBorder="1" applyAlignment="1">
      <alignment vertical="center" wrapText="1"/>
    </xf>
    <xf numFmtId="43" fontId="11" fillId="12" borderId="3" xfId="8" applyFont="1" applyFill="1" applyBorder="1" applyAlignment="1">
      <alignment horizontal="center" vertical="center" wrapText="1"/>
    </xf>
    <xf numFmtId="43" fontId="7" fillId="0" borderId="16" xfId="8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3" fontId="9" fillId="11" borderId="17" xfId="8" applyNumberFormat="1" applyFont="1" applyFill="1" applyBorder="1" applyAlignment="1">
      <alignment horizontal="center" vertical="center" wrapText="1"/>
    </xf>
    <xf numFmtId="43" fontId="9" fillId="11" borderId="18" xfId="8" applyNumberFormat="1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left" vertical="center" wrapText="1"/>
    </xf>
    <xf numFmtId="43" fontId="11" fillId="5" borderId="2" xfId="0" applyNumberFormat="1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2" fillId="5" borderId="20" xfId="5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1" fillId="12" borderId="20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5" borderId="22" xfId="0" applyFont="1" applyFill="1" applyBorder="1" applyAlignment="1">
      <alignment horizontal="left" vertical="center" wrapText="1"/>
    </xf>
    <xf numFmtId="43" fontId="11" fillId="12" borderId="2" xfId="51" applyNumberFormat="1" applyFont="1" applyFill="1" applyBorder="1" applyAlignment="1">
      <alignment horizontal="center" vertical="center" wrapText="1"/>
    </xf>
    <xf numFmtId="0" fontId="11" fillId="12" borderId="20" xfId="5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43" fontId="9" fillId="0" borderId="23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3" fontId="11" fillId="12" borderId="22" xfId="53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80" fontId="7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left" vertical="center" wrapText="1"/>
    </xf>
    <xf numFmtId="43" fontId="11" fillId="12" borderId="3" xfId="8" applyNumberFormat="1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43" fontId="11" fillId="5" borderId="9" xfId="8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43" fontId="11" fillId="5" borderId="3" xfId="8" applyNumberFormat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3" fontId="11" fillId="5" borderId="3" xfId="8" applyNumberFormat="1" applyFont="1" applyFill="1" applyBorder="1" applyAlignment="1">
      <alignment horizontal="center" vertical="center" wrapText="1"/>
    </xf>
    <xf numFmtId="179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43" fontId="7" fillId="0" borderId="3" xfId="8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3" fontId="12" fillId="0" borderId="3" xfId="8" applyNumberFormat="1" applyFont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left" vertical="center" wrapText="1"/>
    </xf>
    <xf numFmtId="43" fontId="12" fillId="0" borderId="11" xfId="8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1" xfId="8" applyNumberFormat="1" applyFont="1" applyBorder="1" applyAlignment="1">
      <alignment horizontal="left" vertical="center" wrapText="1"/>
    </xf>
    <xf numFmtId="43" fontId="12" fillId="5" borderId="11" xfId="8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43" fontId="12" fillId="5" borderId="3" xfId="8" applyNumberFormat="1" applyFont="1" applyFill="1" applyBorder="1" applyAlignment="1">
      <alignment horizontal="left" vertical="center" wrapText="1"/>
    </xf>
    <xf numFmtId="43" fontId="12" fillId="5" borderId="3" xfId="8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43" fontId="11" fillId="5" borderId="11" xfId="8" applyNumberFormat="1" applyFont="1" applyFill="1" applyBorder="1" applyAlignment="1">
      <alignment horizontal="center" vertical="center" wrapText="1"/>
    </xf>
    <xf numFmtId="0" fontId="11" fillId="5" borderId="2" xfId="40" applyFont="1" applyFill="1" applyBorder="1" applyAlignment="1">
      <alignment horizontal="left" vertical="center" wrapText="1"/>
    </xf>
    <xf numFmtId="0" fontId="11" fillId="5" borderId="3" xfId="40" applyFont="1" applyFill="1" applyBorder="1" applyAlignment="1">
      <alignment horizontal="left" vertical="center" wrapText="1"/>
    </xf>
    <xf numFmtId="0" fontId="10" fillId="13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3" fontId="7" fillId="0" borderId="2" xfId="8" applyNumberFormat="1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vertical="center" wrapText="1"/>
    </xf>
    <xf numFmtId="43" fontId="7" fillId="0" borderId="3" xfId="8" applyNumberFormat="1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vertical="center" wrapText="1"/>
    </xf>
    <xf numFmtId="43" fontId="9" fillId="11" borderId="2" xfId="0" applyNumberFormat="1" applyFont="1" applyFill="1" applyBorder="1" applyAlignment="1">
      <alignment vertical="center" wrapText="1"/>
    </xf>
    <xf numFmtId="0" fontId="14" fillId="14" borderId="2" xfId="0" applyFont="1" applyFill="1" applyBorder="1" applyAlignment="1">
      <alignment horizontal="center" vertical="center" wrapText="1"/>
    </xf>
    <xf numFmtId="43" fontId="15" fillId="14" borderId="2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right"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43" fontId="9" fillId="13" borderId="2" xfId="8" applyNumberFormat="1" applyFont="1" applyFill="1" applyBorder="1" applyAlignment="1">
      <alignment horizontal="center" vertical="center" wrapText="1"/>
    </xf>
    <xf numFmtId="180" fontId="9" fillId="13" borderId="2" xfId="0" applyNumberFormat="1" applyFont="1" applyFill="1" applyBorder="1" applyAlignment="1">
      <alignment horizontal="center" vertical="center" wrapText="1"/>
    </xf>
    <xf numFmtId="180" fontId="9" fillId="13" borderId="2" xfId="8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43" fontId="11" fillId="6" borderId="2" xfId="8" applyNumberFormat="1" applyFont="1" applyFill="1" applyBorder="1" applyAlignment="1">
      <alignment horizontal="center" vertical="center" wrapText="1"/>
    </xf>
    <xf numFmtId="180" fontId="11" fillId="6" borderId="2" xfId="0" applyNumberFormat="1" applyFont="1" applyFill="1" applyBorder="1" applyAlignment="1">
      <alignment horizontal="center" vertical="center" wrapText="1"/>
    </xf>
    <xf numFmtId="43" fontId="11" fillId="6" borderId="2" xfId="8" applyNumberFormat="1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43" fontId="11" fillId="5" borderId="2" xfId="8" applyNumberFormat="1" applyFont="1" applyFill="1" applyBorder="1" applyAlignment="1">
      <alignment horizontal="center" vertical="center" wrapText="1"/>
    </xf>
    <xf numFmtId="180" fontId="11" fillId="5" borderId="2" xfId="0" applyNumberFormat="1" applyFont="1" applyFill="1" applyBorder="1" applyAlignment="1">
      <alignment horizontal="center" vertical="center" wrapText="1"/>
    </xf>
    <xf numFmtId="43" fontId="11" fillId="5" borderId="2" xfId="8" applyNumberFormat="1" applyFont="1" applyFill="1" applyBorder="1" applyAlignment="1">
      <alignment horizontal="left" vertical="center" wrapText="1"/>
    </xf>
    <xf numFmtId="180" fontId="7" fillId="0" borderId="2" xfId="0" applyNumberFormat="1" applyFont="1" applyBorder="1" applyAlignment="1">
      <alignment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180" fontId="7" fillId="6" borderId="2" xfId="0" applyNumberFormat="1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2" xfId="40" applyFont="1" applyFill="1" applyBorder="1" applyAlignment="1">
      <alignment horizontal="left" vertical="center" wrapText="1"/>
    </xf>
    <xf numFmtId="0" fontId="13" fillId="5" borderId="3" xfId="40" applyFont="1" applyFill="1" applyBorder="1" applyAlignment="1">
      <alignment horizontal="left" vertical="center" wrapText="1"/>
    </xf>
    <xf numFmtId="0" fontId="9" fillId="11" borderId="2" xfId="0" applyFont="1" applyFill="1" applyBorder="1" applyAlignment="1">
      <alignment horizontal="right" vertical="center" wrapText="1"/>
    </xf>
    <xf numFmtId="180" fontId="9" fillId="11" borderId="2" xfId="0" applyNumberFormat="1" applyFont="1" applyFill="1" applyBorder="1" applyAlignment="1">
      <alignment vertical="center" wrapText="1"/>
    </xf>
    <xf numFmtId="43" fontId="11" fillId="6" borderId="3" xfId="8" applyNumberFormat="1" applyFont="1" applyFill="1" applyBorder="1" applyAlignment="1">
      <alignment horizontal="right" vertical="center" wrapText="1"/>
    </xf>
    <xf numFmtId="0" fontId="11" fillId="6" borderId="2" xfId="0" applyFont="1" applyFill="1" applyBorder="1" applyAlignment="1">
      <alignment horizontal="center" vertical="center" wrapText="1"/>
    </xf>
    <xf numFmtId="180" fontId="11" fillId="6" borderId="3" xfId="8" applyNumberFormat="1" applyFont="1" applyFill="1" applyBorder="1" applyAlignment="1">
      <alignment horizontal="right" vertical="center" wrapText="1"/>
    </xf>
    <xf numFmtId="43" fontId="11" fillId="6" borderId="3" xfId="8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15" fillId="14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 quotePrefix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千位分隔 2" xfId="53"/>
    <cellStyle name="常规 4 2" xfId="54"/>
    <cellStyle name="千位分隔 2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36"/>
  <sheetViews>
    <sheetView zoomScale="85" zoomScaleNormal="85" topLeftCell="B1" workbookViewId="0">
      <pane ySplit="2" topLeftCell="A3" activePane="bottomLeft" state="frozen"/>
      <selection/>
      <selection pane="bottomLeft" activeCell="A1" sqref="A1:H1"/>
    </sheetView>
  </sheetViews>
  <sheetFormatPr defaultColWidth="9" defaultRowHeight="12"/>
  <cols>
    <col min="1" max="1" width="10.3666666666667" style="83" customWidth="1"/>
    <col min="2" max="2" width="26.0916666666667" style="83" customWidth="1"/>
    <col min="3" max="3" width="10.3666666666667" style="83" customWidth="1"/>
    <col min="4" max="4" width="9.90833333333333" style="83" customWidth="1"/>
    <col min="5" max="5" width="9.725" style="83" customWidth="1"/>
    <col min="6" max="6" width="20" style="83" customWidth="1"/>
    <col min="7" max="7" width="14.0916666666667" style="83" customWidth="1"/>
    <col min="8" max="8" width="12.6333333333333" style="83" customWidth="1"/>
    <col min="9" max="9" width="12.6333333333333" style="192" customWidth="1"/>
    <col min="10" max="10" width="22" style="83" customWidth="1"/>
    <col min="11" max="11" width="18.2666666666667" style="193" customWidth="1"/>
    <col min="12" max="12" width="16.3666666666667" style="83" customWidth="1"/>
    <col min="13" max="13" width="11.725" style="194" customWidth="1"/>
    <col min="14" max="14" width="18.6333333333333" style="83" customWidth="1"/>
    <col min="15" max="15" width="9" style="83"/>
    <col min="16" max="16" width="19.725" style="83" customWidth="1"/>
    <col min="17" max="16384" width="9" style="83"/>
  </cols>
  <sheetData>
    <row r="1" ht="32.65" customHeight="1" spans="1:16">
      <c r="A1" s="195" t="s">
        <v>0</v>
      </c>
      <c r="B1" s="195"/>
      <c r="C1" s="195"/>
      <c r="D1" s="195"/>
      <c r="E1" s="195"/>
      <c r="F1" s="195"/>
      <c r="G1" s="195"/>
      <c r="H1" s="196"/>
      <c r="I1" s="243"/>
      <c r="J1" s="244" t="s">
        <v>1</v>
      </c>
      <c r="K1" s="244"/>
      <c r="L1" s="244"/>
      <c r="M1" s="244"/>
      <c r="N1" s="244"/>
      <c r="O1" s="244"/>
      <c r="P1" s="244"/>
    </row>
    <row r="2" ht="43.5" customHeight="1" spans="1:16">
      <c r="A2" s="89" t="s">
        <v>2</v>
      </c>
      <c r="B2" s="89" t="s">
        <v>3</v>
      </c>
      <c r="C2" s="90" t="s">
        <v>4</v>
      </c>
      <c r="D2" s="89" t="s">
        <v>5</v>
      </c>
      <c r="E2" s="89" t="s">
        <v>6</v>
      </c>
      <c r="F2" s="90" t="s">
        <v>7</v>
      </c>
      <c r="G2" s="90" t="s">
        <v>8</v>
      </c>
      <c r="H2" s="89" t="s">
        <v>9</v>
      </c>
      <c r="I2" s="245" t="s">
        <v>10</v>
      </c>
      <c r="J2" s="246" t="s">
        <v>3</v>
      </c>
      <c r="K2" s="247" t="s">
        <v>4</v>
      </c>
      <c r="L2" s="246" t="s">
        <v>11</v>
      </c>
      <c r="M2" s="248" t="s">
        <v>6</v>
      </c>
      <c r="N2" s="249" t="s">
        <v>7</v>
      </c>
      <c r="O2" s="247" t="s">
        <v>12</v>
      </c>
      <c r="P2" s="246" t="s">
        <v>9</v>
      </c>
    </row>
    <row r="3" ht="39.75" customHeight="1" spans="1:16">
      <c r="A3" s="197">
        <v>1</v>
      </c>
      <c r="B3" s="197" t="s">
        <v>13</v>
      </c>
      <c r="C3" s="198"/>
      <c r="D3" s="199"/>
      <c r="E3" s="199"/>
      <c r="F3" s="98">
        <f>SUM(F4:F5)</f>
        <v>600000</v>
      </c>
      <c r="G3" s="98"/>
      <c r="H3" s="200"/>
      <c r="I3" s="250"/>
      <c r="J3" s="251" t="s">
        <v>13</v>
      </c>
      <c r="K3" s="252"/>
      <c r="L3" s="253"/>
      <c r="M3" s="254"/>
      <c r="N3" s="254">
        <v>-80000</v>
      </c>
      <c r="O3" s="255">
        <f>SUM(O5:O5)</f>
        <v>0</v>
      </c>
      <c r="P3" s="255"/>
    </row>
    <row r="4" ht="25" customHeight="1" spans="1:16">
      <c r="A4" s="113">
        <v>1.1</v>
      </c>
      <c r="B4" s="201" t="s">
        <v>14</v>
      </c>
      <c r="C4" s="202" t="s">
        <v>15</v>
      </c>
      <c r="D4" s="203">
        <v>250</v>
      </c>
      <c r="E4" s="203">
        <v>2000</v>
      </c>
      <c r="F4" s="204">
        <v>500000</v>
      </c>
      <c r="G4" s="204"/>
      <c r="H4" s="105"/>
      <c r="I4" s="256" t="s">
        <v>16</v>
      </c>
      <c r="J4" s="113" t="s">
        <v>14</v>
      </c>
      <c r="K4" s="208" t="s">
        <v>15</v>
      </c>
      <c r="L4" s="257">
        <v>-50</v>
      </c>
      <c r="M4" s="258">
        <v>2000</v>
      </c>
      <c r="N4" s="258">
        <v>-100000</v>
      </c>
      <c r="O4" s="259"/>
      <c r="P4" s="259"/>
    </row>
    <row r="5" ht="20.15" customHeight="1" spans="1:16">
      <c r="A5" s="205">
        <v>1.2</v>
      </c>
      <c r="B5" s="105" t="s">
        <v>17</v>
      </c>
      <c r="C5" s="206" t="s">
        <v>18</v>
      </c>
      <c r="D5" s="207">
        <v>2</v>
      </c>
      <c r="E5" s="208">
        <v>50000</v>
      </c>
      <c r="F5" s="204">
        <f t="shared" ref="F5:F29" si="0">D5*E5</f>
        <v>100000</v>
      </c>
      <c r="G5" s="204"/>
      <c r="H5" s="111"/>
      <c r="I5" s="256"/>
      <c r="J5" s="205"/>
      <c r="K5" s="208"/>
      <c r="L5" s="257"/>
      <c r="M5" s="258"/>
      <c r="N5" s="258"/>
      <c r="O5" s="259">
        <f t="shared" ref="O5" si="1">M5*N5</f>
        <v>0</v>
      </c>
      <c r="P5" s="259"/>
    </row>
    <row r="6" ht="20.15" customHeight="1" spans="1:16">
      <c r="A6" s="209"/>
      <c r="B6" s="113"/>
      <c r="C6" s="210"/>
      <c r="D6" s="211"/>
      <c r="E6" s="211"/>
      <c r="F6" s="204"/>
      <c r="G6" s="212"/>
      <c r="H6" s="113"/>
      <c r="I6" s="256" t="s">
        <v>19</v>
      </c>
      <c r="J6" s="224" t="s">
        <v>20</v>
      </c>
      <c r="K6" s="211" t="s">
        <v>18</v>
      </c>
      <c r="L6" s="211">
        <v>2</v>
      </c>
      <c r="M6" s="260">
        <v>10000</v>
      </c>
      <c r="N6" s="260">
        <v>20000</v>
      </c>
      <c r="O6" s="146"/>
      <c r="P6" s="146"/>
    </row>
    <row r="7" ht="20.15" customHeight="1" spans="1:16">
      <c r="A7" s="197">
        <v>2</v>
      </c>
      <c r="B7" s="197" t="s">
        <v>21</v>
      </c>
      <c r="C7" s="198"/>
      <c r="D7" s="199"/>
      <c r="E7" s="199"/>
      <c r="F7" s="98">
        <f>SUM(F8:F11)</f>
        <v>400000</v>
      </c>
      <c r="G7" s="98"/>
      <c r="H7" s="213"/>
      <c r="I7" s="261"/>
      <c r="J7" s="251" t="s">
        <v>21</v>
      </c>
      <c r="K7" s="262"/>
      <c r="L7" s="262"/>
      <c r="M7" s="263"/>
      <c r="N7" s="263">
        <v>-60000</v>
      </c>
      <c r="O7" s="264"/>
      <c r="P7" s="264"/>
    </row>
    <row r="8" ht="15.75" customHeight="1" spans="1:16">
      <c r="A8" s="113">
        <v>2.1</v>
      </c>
      <c r="B8" s="214" t="s">
        <v>22</v>
      </c>
      <c r="C8" s="215"/>
      <c r="D8" s="216"/>
      <c r="E8" s="216"/>
      <c r="F8" s="204">
        <f t="shared" si="0"/>
        <v>0</v>
      </c>
      <c r="G8" s="217"/>
      <c r="H8" s="118"/>
      <c r="I8" s="265"/>
      <c r="J8" s="105"/>
      <c r="K8" s="211"/>
      <c r="L8" s="211"/>
      <c r="M8" s="260"/>
      <c r="N8" s="260"/>
      <c r="O8" s="146"/>
      <c r="P8" s="146"/>
    </row>
    <row r="9" ht="25.5" customHeight="1" spans="1:16">
      <c r="A9" s="209" t="s">
        <v>23</v>
      </c>
      <c r="B9" s="214" t="s">
        <v>24</v>
      </c>
      <c r="C9" s="215" t="s">
        <v>25</v>
      </c>
      <c r="D9" s="216">
        <v>2</v>
      </c>
      <c r="E9" s="216">
        <v>20000</v>
      </c>
      <c r="F9" s="204">
        <f t="shared" si="0"/>
        <v>40000</v>
      </c>
      <c r="G9" s="217"/>
      <c r="H9" s="118"/>
      <c r="I9" s="265" t="s">
        <v>26</v>
      </c>
      <c r="J9" s="105" t="s">
        <v>24</v>
      </c>
      <c r="K9" s="211" t="s">
        <v>25</v>
      </c>
      <c r="L9" s="211">
        <v>1</v>
      </c>
      <c r="M9" s="260">
        <v>20000</v>
      </c>
      <c r="N9" s="260">
        <v>20000</v>
      </c>
      <c r="O9" s="146"/>
      <c r="P9" s="146" t="s">
        <v>27</v>
      </c>
    </row>
    <row r="10" ht="31.5" customHeight="1" spans="1:16">
      <c r="A10" s="209" t="s">
        <v>28</v>
      </c>
      <c r="B10" s="214" t="s">
        <v>29</v>
      </c>
      <c r="C10" s="215" t="s">
        <v>30</v>
      </c>
      <c r="D10" s="216">
        <v>2</v>
      </c>
      <c r="E10" s="216">
        <v>180000</v>
      </c>
      <c r="F10" s="204">
        <f t="shared" si="0"/>
        <v>360000</v>
      </c>
      <c r="G10" s="217"/>
      <c r="H10" s="118"/>
      <c r="I10" s="265" t="s">
        <v>16</v>
      </c>
      <c r="J10" s="105" t="s">
        <v>29</v>
      </c>
      <c r="K10" s="211" t="s">
        <v>30</v>
      </c>
      <c r="L10" s="211">
        <v>1</v>
      </c>
      <c r="M10" s="260">
        <v>-120000</v>
      </c>
      <c r="N10" s="260">
        <v>-120000</v>
      </c>
      <c r="O10" s="146"/>
      <c r="P10" s="146" t="s">
        <v>31</v>
      </c>
    </row>
    <row r="11" ht="20.25" customHeight="1" spans="1:16">
      <c r="A11" s="209" t="s">
        <v>32</v>
      </c>
      <c r="B11" s="214"/>
      <c r="C11" s="215"/>
      <c r="D11" s="216"/>
      <c r="E11" s="216"/>
      <c r="F11" s="204">
        <f t="shared" si="0"/>
        <v>0</v>
      </c>
      <c r="G11" s="217"/>
      <c r="H11" s="118"/>
      <c r="I11" s="265" t="s">
        <v>19</v>
      </c>
      <c r="J11" s="224" t="s">
        <v>20</v>
      </c>
      <c r="K11" s="211" t="s">
        <v>18</v>
      </c>
      <c r="L11" s="211">
        <v>4</v>
      </c>
      <c r="M11" s="260">
        <v>10000</v>
      </c>
      <c r="N11" s="260">
        <v>40000</v>
      </c>
      <c r="O11" s="146"/>
      <c r="P11" s="146"/>
    </row>
    <row r="12" ht="20.15" customHeight="1" spans="1:16">
      <c r="A12" s="197">
        <v>3</v>
      </c>
      <c r="B12" s="197" t="s">
        <v>33</v>
      </c>
      <c r="C12" s="198"/>
      <c r="D12" s="199">
        <v>2</v>
      </c>
      <c r="E12" s="199">
        <v>200000</v>
      </c>
      <c r="F12" s="98">
        <f t="shared" si="0"/>
        <v>400000</v>
      </c>
      <c r="G12" s="98"/>
      <c r="H12" s="213"/>
      <c r="I12" s="261"/>
      <c r="J12" s="251" t="s">
        <v>33</v>
      </c>
      <c r="K12" s="262"/>
      <c r="L12" s="262"/>
      <c r="M12" s="263"/>
      <c r="N12" s="263">
        <v>50000</v>
      </c>
      <c r="O12" s="264"/>
      <c r="P12" s="264"/>
    </row>
    <row r="13" ht="20.15" customHeight="1" spans="1:16">
      <c r="A13" s="113">
        <v>3.1</v>
      </c>
      <c r="B13" s="214" t="s">
        <v>34</v>
      </c>
      <c r="C13" s="218" t="s">
        <v>35</v>
      </c>
      <c r="D13" s="219">
        <v>2</v>
      </c>
      <c r="E13" s="220">
        <v>25000</v>
      </c>
      <c r="F13" s="204">
        <f t="shared" si="0"/>
        <v>50000</v>
      </c>
      <c r="G13" s="221"/>
      <c r="H13" s="105"/>
      <c r="I13" s="256"/>
      <c r="J13" s="105"/>
      <c r="K13" s="211"/>
      <c r="L13" s="211"/>
      <c r="M13" s="260"/>
      <c r="N13" s="260"/>
      <c r="O13" s="146"/>
      <c r="P13" s="146"/>
    </row>
    <row r="14" ht="20.15" customHeight="1" spans="1:16">
      <c r="A14" s="205">
        <v>3.2</v>
      </c>
      <c r="B14" s="105" t="s">
        <v>36</v>
      </c>
      <c r="C14" s="222" t="s">
        <v>35</v>
      </c>
      <c r="D14" s="223">
        <v>2</v>
      </c>
      <c r="E14" s="223">
        <v>25000</v>
      </c>
      <c r="F14" s="204">
        <f t="shared" si="0"/>
        <v>50000</v>
      </c>
      <c r="G14" s="221"/>
      <c r="H14" s="126"/>
      <c r="I14" s="266"/>
      <c r="J14" s="105"/>
      <c r="K14" s="211"/>
      <c r="L14" s="211"/>
      <c r="M14" s="260"/>
      <c r="N14" s="260"/>
      <c r="O14" s="146"/>
      <c r="P14" s="146"/>
    </row>
    <row r="15" ht="20.15" customHeight="1" spans="1:16">
      <c r="A15" s="205">
        <v>3.3</v>
      </c>
      <c r="B15" s="224" t="s">
        <v>37</v>
      </c>
      <c r="C15" s="222" t="s">
        <v>35</v>
      </c>
      <c r="D15" s="223">
        <v>2</v>
      </c>
      <c r="E15" s="223">
        <v>100000</v>
      </c>
      <c r="F15" s="204">
        <f t="shared" si="0"/>
        <v>200000</v>
      </c>
      <c r="G15" s="221"/>
      <c r="H15" s="126"/>
      <c r="I15" s="266" t="s">
        <v>16</v>
      </c>
      <c r="J15" s="224" t="s">
        <v>37</v>
      </c>
      <c r="K15" s="211" t="s">
        <v>35</v>
      </c>
      <c r="L15" s="211">
        <v>2</v>
      </c>
      <c r="M15" s="260">
        <v>10000</v>
      </c>
      <c r="N15" s="260">
        <v>20000</v>
      </c>
      <c r="O15" s="146"/>
      <c r="P15" s="146"/>
    </row>
    <row r="16" ht="20.15" customHeight="1" spans="1:16">
      <c r="A16" s="113">
        <v>3.4</v>
      </c>
      <c r="B16" s="224" t="s">
        <v>38</v>
      </c>
      <c r="C16" s="222"/>
      <c r="D16" s="223"/>
      <c r="E16" s="223"/>
      <c r="F16" s="204">
        <f t="shared" si="0"/>
        <v>0</v>
      </c>
      <c r="G16" s="221"/>
      <c r="H16" s="126"/>
      <c r="I16" s="266"/>
      <c r="J16" s="224"/>
      <c r="K16" s="211"/>
      <c r="L16" s="211"/>
      <c r="M16" s="260"/>
      <c r="N16" s="260"/>
      <c r="O16" s="146"/>
      <c r="P16" s="146"/>
    </row>
    <row r="17" ht="20.15" customHeight="1" spans="1:16">
      <c r="A17" s="113"/>
      <c r="B17" s="224"/>
      <c r="C17" s="222"/>
      <c r="D17" s="223"/>
      <c r="E17" s="223"/>
      <c r="F17" s="204"/>
      <c r="G17" s="221"/>
      <c r="H17" s="126"/>
      <c r="I17" s="266" t="s">
        <v>19</v>
      </c>
      <c r="J17" s="224" t="s">
        <v>20</v>
      </c>
      <c r="K17" s="211" t="s">
        <v>18</v>
      </c>
      <c r="L17" s="211">
        <v>3</v>
      </c>
      <c r="M17" s="260">
        <v>10000</v>
      </c>
      <c r="N17" s="260">
        <v>30000</v>
      </c>
      <c r="O17" s="146"/>
      <c r="P17" s="146"/>
    </row>
    <row r="18" ht="20.15" customHeight="1" spans="1:16">
      <c r="A18" s="197">
        <v>4</v>
      </c>
      <c r="B18" s="197" t="s">
        <v>39</v>
      </c>
      <c r="C18" s="198"/>
      <c r="D18" s="199"/>
      <c r="E18" s="199"/>
      <c r="F18" s="98">
        <f>SUM(F19:F20)</f>
        <v>20000</v>
      </c>
      <c r="G18" s="98"/>
      <c r="H18" s="213"/>
      <c r="I18" s="261"/>
      <c r="J18" s="251" t="s">
        <v>39</v>
      </c>
      <c r="K18" s="262"/>
      <c r="L18" s="262"/>
      <c r="M18" s="263"/>
      <c r="N18" s="263">
        <v>180000</v>
      </c>
      <c r="O18" s="264"/>
      <c r="P18" s="264"/>
    </row>
    <row r="19" ht="37.5" customHeight="1" spans="1:16">
      <c r="A19" s="113">
        <v>4.1</v>
      </c>
      <c r="B19" s="129" t="s">
        <v>40</v>
      </c>
      <c r="C19" s="225" t="s">
        <v>18</v>
      </c>
      <c r="D19" s="131">
        <v>1</v>
      </c>
      <c r="E19" s="132">
        <v>20000</v>
      </c>
      <c r="F19" s="204">
        <f t="shared" si="0"/>
        <v>20000</v>
      </c>
      <c r="G19" s="204"/>
      <c r="H19" s="226"/>
      <c r="I19" s="267"/>
      <c r="J19" s="226"/>
      <c r="K19" s="211"/>
      <c r="L19" s="211"/>
      <c r="M19" s="260"/>
      <c r="N19" s="260"/>
      <c r="O19" s="146"/>
      <c r="P19" s="146"/>
    </row>
    <row r="20" ht="30.75" customHeight="1" spans="1:16">
      <c r="A20" s="209"/>
      <c r="B20" s="129"/>
      <c r="C20" s="225"/>
      <c r="D20" s="131"/>
      <c r="E20" s="132"/>
      <c r="F20" s="204">
        <f t="shared" si="0"/>
        <v>0</v>
      </c>
      <c r="G20" s="204"/>
      <c r="H20" s="227"/>
      <c r="I20" s="268" t="s">
        <v>19</v>
      </c>
      <c r="J20" s="226" t="s">
        <v>41</v>
      </c>
      <c r="K20" s="211" t="s">
        <v>18</v>
      </c>
      <c r="L20" s="211">
        <v>3</v>
      </c>
      <c r="M20" s="260">
        <v>60000</v>
      </c>
      <c r="N20" s="260">
        <v>180000</v>
      </c>
      <c r="O20" s="146"/>
      <c r="P20" s="146"/>
    </row>
    <row r="21" ht="45.75" customHeight="1" spans="1:16">
      <c r="A21" s="197">
        <v>5</v>
      </c>
      <c r="B21" s="197" t="s">
        <v>42</v>
      </c>
      <c r="C21" s="198"/>
      <c r="D21" s="199"/>
      <c r="E21" s="199"/>
      <c r="F21" s="98">
        <f>SUM(F22:F25)</f>
        <v>0</v>
      </c>
      <c r="G21" s="98"/>
      <c r="H21" s="228" t="s">
        <v>43</v>
      </c>
      <c r="I21" s="261"/>
      <c r="J21" s="251" t="s">
        <v>42</v>
      </c>
      <c r="K21" s="262"/>
      <c r="L21" s="262"/>
      <c r="M21" s="263"/>
      <c r="N21" s="263">
        <v>156000</v>
      </c>
      <c r="O21" s="264"/>
      <c r="P21" s="264"/>
    </row>
    <row r="22" ht="20.15" customHeight="1" spans="1:16">
      <c r="A22" s="113">
        <v>5.1</v>
      </c>
      <c r="B22" s="229" t="s">
        <v>44</v>
      </c>
      <c r="C22" s="230"/>
      <c r="D22" s="211"/>
      <c r="E22" s="138"/>
      <c r="F22" s="204">
        <f t="shared" si="0"/>
        <v>0</v>
      </c>
      <c r="G22" s="204"/>
      <c r="H22" s="105"/>
      <c r="I22" s="256"/>
      <c r="J22" s="229"/>
      <c r="K22" s="211"/>
      <c r="L22" s="211"/>
      <c r="M22" s="260"/>
      <c r="N22" s="260"/>
      <c r="O22" s="146"/>
      <c r="P22" s="146"/>
    </row>
    <row r="23" ht="20.15" customHeight="1" spans="1:16">
      <c r="A23" s="209" t="s">
        <v>45</v>
      </c>
      <c r="B23" s="229" t="s">
        <v>46</v>
      </c>
      <c r="C23" s="230" t="s">
        <v>47</v>
      </c>
      <c r="D23" s="211"/>
      <c r="E23" s="138"/>
      <c r="F23" s="204">
        <f t="shared" si="0"/>
        <v>0</v>
      </c>
      <c r="G23" s="204"/>
      <c r="H23" s="105"/>
      <c r="I23" s="256" t="s">
        <v>19</v>
      </c>
      <c r="J23" s="229" t="s">
        <v>46</v>
      </c>
      <c r="K23" s="230" t="s">
        <v>47</v>
      </c>
      <c r="L23" s="211">
        <v>12</v>
      </c>
      <c r="M23" s="260">
        <v>3000</v>
      </c>
      <c r="N23" s="260">
        <v>36000</v>
      </c>
      <c r="O23" s="146"/>
      <c r="P23" s="146"/>
    </row>
    <row r="24" ht="20.15" customHeight="1" spans="1:16">
      <c r="A24" s="209" t="s">
        <v>48</v>
      </c>
      <c r="B24" s="229" t="s">
        <v>49</v>
      </c>
      <c r="C24" s="230" t="s">
        <v>47</v>
      </c>
      <c r="D24" s="211"/>
      <c r="E24" s="138"/>
      <c r="F24" s="204">
        <f t="shared" si="0"/>
        <v>0</v>
      </c>
      <c r="G24" s="204"/>
      <c r="H24" s="105"/>
      <c r="I24" s="256" t="s">
        <v>19</v>
      </c>
      <c r="J24" s="229" t="s">
        <v>49</v>
      </c>
      <c r="K24" s="230" t="s">
        <v>47</v>
      </c>
      <c r="L24" s="211">
        <v>12</v>
      </c>
      <c r="M24" s="260">
        <v>3000</v>
      </c>
      <c r="N24" s="260">
        <v>36000</v>
      </c>
      <c r="O24" s="146"/>
      <c r="P24" s="146"/>
    </row>
    <row r="25" ht="20.15" customHeight="1" spans="1:16">
      <c r="A25" s="113">
        <v>5.2</v>
      </c>
      <c r="B25" s="229" t="s">
        <v>50</v>
      </c>
      <c r="C25" s="230" t="s">
        <v>47</v>
      </c>
      <c r="D25" s="211"/>
      <c r="E25" s="138"/>
      <c r="F25" s="204">
        <f t="shared" si="0"/>
        <v>0</v>
      </c>
      <c r="G25" s="204"/>
      <c r="H25" s="105"/>
      <c r="I25" s="256" t="s">
        <v>19</v>
      </c>
      <c r="J25" s="229" t="s">
        <v>50</v>
      </c>
      <c r="K25" s="230" t="s">
        <v>47</v>
      </c>
      <c r="L25" s="211">
        <v>12</v>
      </c>
      <c r="M25" s="260">
        <v>7000</v>
      </c>
      <c r="N25" s="260">
        <v>84000</v>
      </c>
      <c r="O25" s="146"/>
      <c r="P25" s="146"/>
    </row>
    <row r="26" ht="27" customHeight="1" spans="1:16">
      <c r="A26" s="197">
        <v>6</v>
      </c>
      <c r="B26" s="197" t="s">
        <v>51</v>
      </c>
      <c r="C26" s="198"/>
      <c r="D26" s="199"/>
      <c r="E26" s="199"/>
      <c r="F26" s="98">
        <f>SUM(F27:F29)</f>
        <v>0</v>
      </c>
      <c r="G26" s="98"/>
      <c r="H26" s="231" t="s">
        <v>52</v>
      </c>
      <c r="I26" s="261"/>
      <c r="J26" s="251" t="s">
        <v>51</v>
      </c>
      <c r="K26" s="262"/>
      <c r="L26" s="262"/>
      <c r="M26" s="263"/>
      <c r="N26" s="263">
        <v>61200</v>
      </c>
      <c r="O26" s="264"/>
      <c r="P26" s="264"/>
    </row>
    <row r="27" ht="20.15" customHeight="1" spans="1:16">
      <c r="A27" s="113">
        <v>6.1</v>
      </c>
      <c r="B27" s="229" t="s">
        <v>53</v>
      </c>
      <c r="C27" s="230" t="s">
        <v>47</v>
      </c>
      <c r="D27" s="211"/>
      <c r="E27" s="138"/>
      <c r="F27" s="204">
        <f t="shared" si="0"/>
        <v>0</v>
      </c>
      <c r="G27" s="204"/>
      <c r="H27" s="105"/>
      <c r="I27" s="256" t="s">
        <v>19</v>
      </c>
      <c r="J27" s="229" t="s">
        <v>53</v>
      </c>
      <c r="K27" s="230" t="s">
        <v>47</v>
      </c>
      <c r="L27" s="211">
        <v>12</v>
      </c>
      <c r="M27" s="260">
        <v>1000</v>
      </c>
      <c r="N27" s="260">
        <v>12000</v>
      </c>
      <c r="O27" s="146"/>
      <c r="P27" s="146"/>
    </row>
    <row r="28" ht="20.15" customHeight="1" spans="1:16">
      <c r="A28" s="113">
        <v>6.2</v>
      </c>
      <c r="B28" s="229" t="s">
        <v>54</v>
      </c>
      <c r="C28" s="230" t="s">
        <v>47</v>
      </c>
      <c r="D28" s="211"/>
      <c r="E28" s="138"/>
      <c r="F28" s="204">
        <f t="shared" si="0"/>
        <v>0</v>
      </c>
      <c r="G28" s="204"/>
      <c r="H28" s="105"/>
      <c r="I28" s="256" t="s">
        <v>19</v>
      </c>
      <c r="J28" s="229" t="s">
        <v>54</v>
      </c>
      <c r="K28" s="230" t="s">
        <v>47</v>
      </c>
      <c r="L28" s="211">
        <v>12</v>
      </c>
      <c r="M28" s="260">
        <v>4000</v>
      </c>
      <c r="N28" s="260">
        <v>48000</v>
      </c>
      <c r="O28" s="146"/>
      <c r="P28" s="146"/>
    </row>
    <row r="29" ht="20.15" customHeight="1" spans="1:16">
      <c r="A29" s="113">
        <v>6.3</v>
      </c>
      <c r="B29" s="229" t="s">
        <v>55</v>
      </c>
      <c r="C29" s="232" t="s">
        <v>47</v>
      </c>
      <c r="D29" s="211"/>
      <c r="E29" s="138"/>
      <c r="F29" s="204">
        <f t="shared" si="0"/>
        <v>0</v>
      </c>
      <c r="G29" s="204"/>
      <c r="H29" s="105"/>
      <c r="I29" s="256" t="s">
        <v>19</v>
      </c>
      <c r="J29" s="229" t="s">
        <v>55</v>
      </c>
      <c r="K29" s="230" t="s">
        <v>47</v>
      </c>
      <c r="L29" s="211">
        <v>12</v>
      </c>
      <c r="M29" s="260">
        <v>100</v>
      </c>
      <c r="N29" s="260">
        <v>1200</v>
      </c>
      <c r="O29" s="146"/>
      <c r="P29" s="146"/>
    </row>
    <row r="30" ht="20.15" customHeight="1" spans="1:16">
      <c r="A30" s="233" t="s">
        <v>56</v>
      </c>
      <c r="B30" s="234" t="s">
        <v>56</v>
      </c>
      <c r="C30" s="235"/>
      <c r="D30" s="235"/>
      <c r="E30" s="235"/>
      <c r="F30" s="236">
        <f>F3+F7+F12+F18+F21+F26</f>
        <v>1420000</v>
      </c>
      <c r="G30" s="235"/>
      <c r="H30" s="235"/>
      <c r="I30" s="233" t="s">
        <v>56</v>
      </c>
      <c r="J30" s="234" t="s">
        <v>56</v>
      </c>
      <c r="K30" s="269"/>
      <c r="L30" s="235"/>
      <c r="M30" s="270"/>
      <c r="N30" s="270">
        <f>N3+N7+N12+N18+N21+N26</f>
        <v>307200</v>
      </c>
      <c r="O30" s="235"/>
      <c r="P30" s="235"/>
    </row>
    <row r="31" ht="36.65" customHeight="1" spans="1:16">
      <c r="A31" s="197">
        <v>7</v>
      </c>
      <c r="B31" s="197" t="s">
        <v>57</v>
      </c>
      <c r="C31" s="198"/>
      <c r="D31" s="199"/>
      <c r="E31" s="199"/>
      <c r="F31" s="98">
        <v>80000</v>
      </c>
      <c r="G31" s="98"/>
      <c r="H31" s="231" t="s">
        <v>58</v>
      </c>
      <c r="I31" s="261" t="s">
        <v>59</v>
      </c>
      <c r="J31" s="251" t="s">
        <v>57</v>
      </c>
      <c r="K31" s="271"/>
      <c r="L31" s="272"/>
      <c r="M31" s="254"/>
      <c r="N31" s="273">
        <v>10000</v>
      </c>
      <c r="O31" s="274"/>
      <c r="P31" s="275" t="s">
        <v>60</v>
      </c>
    </row>
    <row r="32" ht="25" customHeight="1" spans="1:16">
      <c r="A32" s="233" t="s">
        <v>61</v>
      </c>
      <c r="B32" s="234"/>
      <c r="C32" s="235"/>
      <c r="D32" s="235"/>
      <c r="E32" s="235"/>
      <c r="F32" s="236">
        <f>F30+F31</f>
        <v>1500000</v>
      </c>
      <c r="G32" s="235"/>
      <c r="H32" s="235"/>
      <c r="I32" s="233" t="s">
        <v>62</v>
      </c>
      <c r="J32" s="234"/>
      <c r="K32" s="269"/>
      <c r="L32" s="235"/>
      <c r="M32" s="270"/>
      <c r="N32" s="236">
        <f>N30+N31</f>
        <v>317200</v>
      </c>
      <c r="O32" s="235"/>
      <c r="P32" s="235"/>
    </row>
    <row r="33" ht="37.75" customHeight="1" spans="1:16">
      <c r="A33" s="237" t="s">
        <v>63</v>
      </c>
      <c r="B33" s="237"/>
      <c r="C33" s="237"/>
      <c r="D33" s="237"/>
      <c r="E33" s="237"/>
      <c r="F33" s="237"/>
      <c r="G33" s="237"/>
      <c r="H33" s="238">
        <f>F32+N32</f>
        <v>1817200</v>
      </c>
      <c r="I33" s="276"/>
      <c r="J33" s="276"/>
      <c r="K33" s="276"/>
      <c r="L33" s="276"/>
      <c r="M33" s="276"/>
      <c r="N33" s="276"/>
      <c r="O33" s="276"/>
      <c r="P33" s="276"/>
    </row>
    <row r="34" ht="18.65" customHeight="1" spans="1:10">
      <c r="A34" s="239" t="s">
        <v>64</v>
      </c>
      <c r="B34" s="240" t="s">
        <v>65</v>
      </c>
      <c r="C34" s="241"/>
      <c r="D34" s="241"/>
      <c r="E34" s="241"/>
      <c r="F34" s="241"/>
      <c r="G34" s="241"/>
      <c r="J34" s="240"/>
    </row>
    <row r="35" spans="1:10">
      <c r="A35" s="242"/>
      <c r="B35" s="240" t="s">
        <v>66</v>
      </c>
      <c r="C35" s="241"/>
      <c r="D35" s="241"/>
      <c r="E35" s="241"/>
      <c r="F35" s="241"/>
      <c r="G35" s="241"/>
      <c r="J35" s="240"/>
    </row>
    <row r="36" spans="1:1">
      <c r="A36" s="242"/>
    </row>
  </sheetData>
  <mergeCells count="8">
    <mergeCell ref="A1:H1"/>
    <mergeCell ref="J1:P1"/>
    <mergeCell ref="A30:B30"/>
    <mergeCell ref="I30:J30"/>
    <mergeCell ref="A32:B32"/>
    <mergeCell ref="I32:J32"/>
    <mergeCell ref="A33:G33"/>
    <mergeCell ref="H33:P33"/>
  </mergeCells>
  <dataValidations count="1">
    <dataValidation type="list" allowBlank="1" showInputMessage="1" showErrorMessage="1" sqref="I4:I6">
      <formula1>"扩大规模,新增细项,提升单价,申请延期"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XFD32"/>
  <sheetViews>
    <sheetView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A1" sqref="A1:X1"/>
    </sheetView>
  </sheetViews>
  <sheetFormatPr defaultColWidth="9" defaultRowHeight="12"/>
  <cols>
    <col min="1" max="1" width="10.3666666666667" style="83" customWidth="1"/>
    <col min="2" max="2" width="26.0916666666667" style="83" customWidth="1"/>
    <col min="3" max="3" width="6.45" style="83" customWidth="1"/>
    <col min="4" max="4" width="6.90833333333333" style="83" customWidth="1"/>
    <col min="5" max="5" width="10.45" style="83" customWidth="1"/>
    <col min="6" max="6" width="17.725" style="83" customWidth="1"/>
    <col min="7" max="7" width="5" style="83" customWidth="1"/>
    <col min="8" max="8" width="5.54166666666667" style="83" customWidth="1"/>
    <col min="9" max="9" width="12.0916666666667" style="83" customWidth="1"/>
    <col min="10" max="10" width="6.36666666666667" style="83" customWidth="1"/>
    <col min="11" max="11" width="12.6333333333333" style="83" customWidth="1"/>
    <col min="12" max="12" width="6.90833333333333" style="83" customWidth="1"/>
    <col min="13" max="13" width="8.36666666666667" style="83" customWidth="1"/>
    <col min="14" max="14" width="10.725" style="83" customWidth="1"/>
    <col min="15" max="15" width="11.725" style="83" customWidth="1"/>
    <col min="16" max="16" width="11.0916666666667" style="83" customWidth="1"/>
    <col min="17" max="17" width="10.8166666666667" style="83" customWidth="1"/>
    <col min="18" max="18" width="14.1833333333333" style="83" customWidth="1"/>
    <col min="19" max="19" width="12.8166666666667" style="83" customWidth="1"/>
    <col min="20" max="20" width="12.1833333333333" style="83" customWidth="1"/>
    <col min="21" max="21" width="12.6333333333333" style="83" customWidth="1"/>
    <col min="22" max="22" width="10.8166666666667" style="83" customWidth="1"/>
    <col min="23" max="23" width="12.0916666666667" style="83" customWidth="1"/>
    <col min="24" max="24" width="13.3666666666667" style="84" customWidth="1"/>
    <col min="25" max="25" width="15.1833333333333" style="83" customWidth="1"/>
    <col min="26" max="26" width="17.725" style="83" customWidth="1"/>
    <col min="27" max="27" width="9.63333333333333" style="83" customWidth="1"/>
    <col min="28" max="16384" width="9" style="83"/>
  </cols>
  <sheetData>
    <row r="1" ht="32.65" customHeight="1" spans="1:37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</row>
    <row r="2" ht="29.15" customHeight="1" spans="1:37">
      <c r="A2" s="86" t="s">
        <v>68</v>
      </c>
      <c r="B2" s="87"/>
      <c r="C2" s="87"/>
      <c r="D2" s="87"/>
      <c r="E2" s="87"/>
      <c r="F2" s="87"/>
      <c r="G2" s="86" t="s">
        <v>69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171"/>
      <c r="Z2" s="171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ht="22.15" customHeight="1" spans="1:27">
      <c r="A3" s="88" t="s">
        <v>2</v>
      </c>
      <c r="B3" s="89" t="s">
        <v>3</v>
      </c>
      <c r="C3" s="90" t="s">
        <v>4</v>
      </c>
      <c r="D3" s="89" t="s">
        <v>5</v>
      </c>
      <c r="E3" s="89" t="s">
        <v>6</v>
      </c>
      <c r="F3" s="91" t="s">
        <v>7</v>
      </c>
      <c r="G3" s="92" t="s">
        <v>70</v>
      </c>
      <c r="H3" s="90" t="s">
        <v>71</v>
      </c>
      <c r="I3" s="90" t="s">
        <v>72</v>
      </c>
      <c r="J3" s="90" t="s">
        <v>73</v>
      </c>
      <c r="K3" s="90" t="s">
        <v>74</v>
      </c>
      <c r="L3" s="90" t="s">
        <v>75</v>
      </c>
      <c r="M3" s="90" t="s">
        <v>76</v>
      </c>
      <c r="N3" s="90" t="s">
        <v>77</v>
      </c>
      <c r="O3" s="90" t="s">
        <v>78</v>
      </c>
      <c r="P3" s="90" t="s">
        <v>79</v>
      </c>
      <c r="Q3" s="90" t="s">
        <v>80</v>
      </c>
      <c r="R3" s="90" t="s">
        <v>81</v>
      </c>
      <c r="S3" s="90" t="s">
        <v>70</v>
      </c>
      <c r="T3" s="90" t="s">
        <v>71</v>
      </c>
      <c r="U3" s="90" t="s">
        <v>72</v>
      </c>
      <c r="V3" s="90" t="s">
        <v>73</v>
      </c>
      <c r="W3" s="90" t="s">
        <v>74</v>
      </c>
      <c r="X3" s="156" t="s">
        <v>75</v>
      </c>
      <c r="Y3" s="172" t="s">
        <v>82</v>
      </c>
      <c r="Z3" s="173" t="s">
        <v>83</v>
      </c>
      <c r="AA3" s="174" t="s">
        <v>84</v>
      </c>
    </row>
    <row r="4" ht="20.15" customHeight="1" spans="1:27">
      <c r="A4" s="93">
        <v>1</v>
      </c>
      <c r="B4" s="93" t="s">
        <v>13</v>
      </c>
      <c r="C4" s="94"/>
      <c r="D4" s="95"/>
      <c r="E4" s="95"/>
      <c r="F4" s="96">
        <v>520000</v>
      </c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157"/>
      <c r="Y4" s="97">
        <f>SUM(Y5:Y7)</f>
        <v>520000</v>
      </c>
      <c r="Z4" s="98">
        <f>+F4-Y4</f>
        <v>0</v>
      </c>
      <c r="AA4" s="175"/>
    </row>
    <row r="5" ht="31" customHeight="1" spans="1:16384">
      <c r="A5" s="99">
        <v>1.1</v>
      </c>
      <c r="B5" s="100" t="s">
        <v>14</v>
      </c>
      <c r="C5" s="101" t="s">
        <v>15</v>
      </c>
      <c r="D5" s="102">
        <v>200</v>
      </c>
      <c r="E5" s="102">
        <v>2000</v>
      </c>
      <c r="F5" s="103">
        <v>400000</v>
      </c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34"/>
      <c r="R5" s="134"/>
      <c r="S5" s="134">
        <v>370000</v>
      </c>
      <c r="T5" s="134"/>
      <c r="U5" s="134"/>
      <c r="V5" s="134"/>
      <c r="W5" s="134"/>
      <c r="X5" s="158">
        <v>20000</v>
      </c>
      <c r="Y5" s="97">
        <f t="shared" ref="Y5:Y32" si="0">SUM(G5:X5)</f>
        <v>390000</v>
      </c>
      <c r="Z5" s="176"/>
      <c r="AA5" s="177"/>
      <c r="XFD5" s="83">
        <f>SUM(A5:XFC5)</f>
        <v>1182201.1</v>
      </c>
    </row>
    <row r="6" ht="20.15" customHeight="1" spans="1:27">
      <c r="A6" s="106">
        <v>1.2</v>
      </c>
      <c r="B6" s="107" t="s">
        <v>17</v>
      </c>
      <c r="C6" s="108" t="s">
        <v>18</v>
      </c>
      <c r="D6" s="109">
        <v>2</v>
      </c>
      <c r="E6" s="110">
        <v>50000</v>
      </c>
      <c r="F6" s="103">
        <v>100000</v>
      </c>
      <c r="G6" s="104"/>
      <c r="H6" s="111"/>
      <c r="I6" s="111"/>
      <c r="J6" s="111"/>
      <c r="K6" s="111"/>
      <c r="L6" s="111"/>
      <c r="M6" s="111"/>
      <c r="N6" s="111"/>
      <c r="O6" s="111"/>
      <c r="P6" s="111"/>
      <c r="Q6" s="134"/>
      <c r="R6" s="134"/>
      <c r="S6" s="134"/>
      <c r="T6" s="134"/>
      <c r="U6" s="134"/>
      <c r="V6" s="134"/>
      <c r="W6" s="134">
        <v>88000</v>
      </c>
      <c r="X6" s="159">
        <v>22000</v>
      </c>
      <c r="Y6" s="97">
        <f t="shared" si="0"/>
        <v>110000</v>
      </c>
      <c r="Z6" s="176"/>
      <c r="AA6" s="178"/>
    </row>
    <row r="7" ht="20.15" customHeight="1" spans="1:27">
      <c r="A7" s="106">
        <v>1.3</v>
      </c>
      <c r="B7" s="107" t="s">
        <v>20</v>
      </c>
      <c r="C7" s="108" t="s">
        <v>18</v>
      </c>
      <c r="D7" s="109">
        <v>2</v>
      </c>
      <c r="E7" s="110">
        <v>10000</v>
      </c>
      <c r="F7" s="103">
        <v>20000</v>
      </c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34"/>
      <c r="R7" s="134"/>
      <c r="S7" s="134"/>
      <c r="T7" s="134"/>
      <c r="U7" s="134"/>
      <c r="V7" s="134"/>
      <c r="W7" s="134">
        <v>20000</v>
      </c>
      <c r="X7" s="160"/>
      <c r="Y7" s="97">
        <f t="shared" si="0"/>
        <v>20000</v>
      </c>
      <c r="Z7" s="176"/>
      <c r="AA7" s="179"/>
    </row>
    <row r="8" ht="20.15" customHeight="1" spans="1:27">
      <c r="A8" s="93">
        <v>2</v>
      </c>
      <c r="B8" s="93" t="s">
        <v>21</v>
      </c>
      <c r="C8" s="94"/>
      <c r="D8" s="95"/>
      <c r="E8" s="95"/>
      <c r="F8" s="96">
        <v>340000</v>
      </c>
      <c r="G8" s="97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157"/>
      <c r="Y8" s="97">
        <f>SUM(Y9:Y12)</f>
        <v>330745.6</v>
      </c>
      <c r="Z8" s="98">
        <f>+F8-Y8</f>
        <v>9254.40000000002</v>
      </c>
      <c r="AA8" s="180"/>
    </row>
    <row r="9" ht="20.15" customHeight="1" spans="1:27">
      <c r="A9" s="99">
        <v>2.1</v>
      </c>
      <c r="B9" s="114" t="s">
        <v>22</v>
      </c>
      <c r="C9" s="115"/>
      <c r="D9" s="116"/>
      <c r="E9" s="116"/>
      <c r="F9" s="103"/>
      <c r="G9" s="117"/>
      <c r="H9" s="118"/>
      <c r="I9" s="118"/>
      <c r="J9" s="118"/>
      <c r="K9" s="118"/>
      <c r="L9" s="118"/>
      <c r="M9" s="118"/>
      <c r="N9" s="118"/>
      <c r="O9" s="118"/>
      <c r="P9" s="118"/>
      <c r="Q9" s="134"/>
      <c r="R9" s="134"/>
      <c r="S9" s="134"/>
      <c r="T9" s="134"/>
      <c r="U9" s="134"/>
      <c r="V9" s="134"/>
      <c r="W9" s="134"/>
      <c r="X9" s="161"/>
      <c r="Y9" s="97">
        <f t="shared" si="0"/>
        <v>0</v>
      </c>
      <c r="Z9" s="176"/>
      <c r="AA9" s="181"/>
    </row>
    <row r="10" ht="20.15" customHeight="1" spans="1:27">
      <c r="A10" s="119" t="s">
        <v>23</v>
      </c>
      <c r="B10" s="114" t="s">
        <v>24</v>
      </c>
      <c r="C10" s="115" t="s">
        <v>25</v>
      </c>
      <c r="D10" s="116">
        <v>3</v>
      </c>
      <c r="E10" s="116">
        <v>20000</v>
      </c>
      <c r="F10" s="103">
        <v>60000</v>
      </c>
      <c r="G10" s="117"/>
      <c r="H10" s="118"/>
      <c r="I10" s="118"/>
      <c r="J10" s="118"/>
      <c r="K10" s="118"/>
      <c r="L10" s="118"/>
      <c r="M10" s="118"/>
      <c r="N10" s="118"/>
      <c r="O10" s="118"/>
      <c r="P10" s="118"/>
      <c r="Q10" s="134"/>
      <c r="R10" s="134">
        <v>69580</v>
      </c>
      <c r="S10" s="134"/>
      <c r="T10" s="134"/>
      <c r="U10" s="134"/>
      <c r="V10" s="134"/>
      <c r="W10" s="134"/>
      <c r="X10" s="161"/>
      <c r="Y10" s="97">
        <f t="shared" si="0"/>
        <v>69580</v>
      </c>
      <c r="Z10" s="176"/>
      <c r="AA10" s="181"/>
    </row>
    <row r="11" ht="20.15" customHeight="1" spans="1:27">
      <c r="A11" s="119" t="s">
        <v>28</v>
      </c>
      <c r="B11" s="114" t="s">
        <v>29</v>
      </c>
      <c r="C11" s="115" t="s">
        <v>30</v>
      </c>
      <c r="D11" s="116">
        <v>3</v>
      </c>
      <c r="E11" s="116">
        <v>80000</v>
      </c>
      <c r="F11" s="103">
        <v>240000</v>
      </c>
      <c r="G11" s="117"/>
      <c r="H11" s="118"/>
      <c r="I11" s="118"/>
      <c r="J11" s="118"/>
      <c r="K11" s="134">
        <v>115111.2</v>
      </c>
      <c r="L11" s="118"/>
      <c r="M11" s="118"/>
      <c r="N11" s="118"/>
      <c r="O11" s="118"/>
      <c r="P11" s="134">
        <v>28777.8</v>
      </c>
      <c r="Q11" s="134"/>
      <c r="R11" s="134">
        <v>51450</v>
      </c>
      <c r="S11" s="134"/>
      <c r="T11" s="134"/>
      <c r="U11" s="134"/>
      <c r="V11" s="134"/>
      <c r="W11" s="134">
        <v>29820</v>
      </c>
      <c r="X11" s="161">
        <v>22050</v>
      </c>
      <c r="Y11" s="97">
        <f t="shared" si="0"/>
        <v>247209</v>
      </c>
      <c r="Z11" s="176"/>
      <c r="AA11" s="181"/>
    </row>
    <row r="12" ht="20.15" customHeight="1" spans="1:27">
      <c r="A12" s="119" t="s">
        <v>32</v>
      </c>
      <c r="B12" s="114" t="s">
        <v>20</v>
      </c>
      <c r="C12" s="115" t="s">
        <v>18</v>
      </c>
      <c r="D12" s="116">
        <v>4</v>
      </c>
      <c r="E12" s="116">
        <v>10000</v>
      </c>
      <c r="F12" s="103">
        <v>40000</v>
      </c>
      <c r="G12" s="117"/>
      <c r="H12" s="118"/>
      <c r="I12" s="118"/>
      <c r="J12" s="118"/>
      <c r="K12" s="118"/>
      <c r="L12" s="118"/>
      <c r="M12" s="118"/>
      <c r="N12" s="118"/>
      <c r="O12" s="118"/>
      <c r="P12" s="118"/>
      <c r="Q12" s="134"/>
      <c r="R12" s="134"/>
      <c r="S12" s="134"/>
      <c r="T12" s="134"/>
      <c r="U12" s="134">
        <v>13956.6</v>
      </c>
      <c r="V12" s="134"/>
      <c r="W12" s="134"/>
      <c r="X12" s="161"/>
      <c r="Y12" s="97">
        <f t="shared" si="0"/>
        <v>13956.6</v>
      </c>
      <c r="Z12" s="176"/>
      <c r="AA12" s="181"/>
    </row>
    <row r="13" ht="20.15" customHeight="1" spans="1:27">
      <c r="A13" s="93">
        <v>3</v>
      </c>
      <c r="B13" s="93" t="s">
        <v>33</v>
      </c>
      <c r="C13" s="94"/>
      <c r="D13" s="95"/>
      <c r="E13" s="95"/>
      <c r="F13" s="96">
        <v>470000</v>
      </c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157"/>
      <c r="Y13" s="97">
        <f>SUM(Y14:Y17)</f>
        <v>472015.11</v>
      </c>
      <c r="Z13" s="98">
        <f>+F13-Y13</f>
        <v>-2015.10999999999</v>
      </c>
      <c r="AA13" s="180"/>
    </row>
    <row r="14" ht="20.15" customHeight="1" spans="1:27">
      <c r="A14" s="99">
        <v>3.1</v>
      </c>
      <c r="B14" s="114" t="s">
        <v>34</v>
      </c>
      <c r="C14" s="120" t="s">
        <v>35</v>
      </c>
      <c r="D14" s="121">
        <v>2</v>
      </c>
      <c r="E14" s="122">
        <v>50000</v>
      </c>
      <c r="F14" s="103">
        <v>100000</v>
      </c>
      <c r="G14" s="123"/>
      <c r="H14" s="105"/>
      <c r="I14" s="105"/>
      <c r="J14" s="105"/>
      <c r="K14" s="105"/>
      <c r="L14" s="105"/>
      <c r="M14" s="105"/>
      <c r="N14" s="105"/>
      <c r="O14" s="105"/>
      <c r="P14" s="105"/>
      <c r="Q14" s="134"/>
      <c r="R14" s="134">
        <v>68740</v>
      </c>
      <c r="S14" s="134"/>
      <c r="T14" s="134"/>
      <c r="U14" s="134"/>
      <c r="V14" s="134"/>
      <c r="W14" s="134">
        <v>29460</v>
      </c>
      <c r="X14" s="158"/>
      <c r="Y14" s="97">
        <f t="shared" si="0"/>
        <v>98200</v>
      </c>
      <c r="Z14" s="176"/>
      <c r="AA14" s="177"/>
    </row>
    <row r="15" ht="20.15" customHeight="1" spans="1:27">
      <c r="A15" s="106">
        <v>3.2</v>
      </c>
      <c r="B15" s="107" t="s">
        <v>36</v>
      </c>
      <c r="C15" s="124" t="s">
        <v>35</v>
      </c>
      <c r="D15" s="125">
        <v>2</v>
      </c>
      <c r="E15" s="125">
        <v>50000</v>
      </c>
      <c r="F15" s="103">
        <v>100000</v>
      </c>
      <c r="G15" s="123"/>
      <c r="H15" s="126"/>
      <c r="I15" s="126"/>
      <c r="J15" s="126"/>
      <c r="K15" s="126"/>
      <c r="L15" s="126"/>
      <c r="M15" s="126"/>
      <c r="N15" s="126"/>
      <c r="O15" s="126"/>
      <c r="P15" s="126"/>
      <c r="Q15" s="134"/>
      <c r="R15" s="134">
        <v>69860</v>
      </c>
      <c r="S15" s="134"/>
      <c r="T15" s="134"/>
      <c r="U15" s="134"/>
      <c r="V15" s="134"/>
      <c r="W15" s="134">
        <v>51660</v>
      </c>
      <c r="X15" s="162">
        <f>22140+29940</f>
        <v>52080</v>
      </c>
      <c r="Y15" s="97">
        <f t="shared" si="0"/>
        <v>173600</v>
      </c>
      <c r="Z15" s="176"/>
      <c r="AA15" s="182"/>
    </row>
    <row r="16" ht="20.15" customHeight="1" spans="1:27">
      <c r="A16" s="106">
        <v>3.3</v>
      </c>
      <c r="B16" s="127" t="s">
        <v>37</v>
      </c>
      <c r="C16" s="124" t="s">
        <v>35</v>
      </c>
      <c r="D16" s="125">
        <v>2</v>
      </c>
      <c r="E16" s="110">
        <v>120000</v>
      </c>
      <c r="F16" s="103">
        <v>240000</v>
      </c>
      <c r="G16" s="123"/>
      <c r="H16" s="126"/>
      <c r="I16" s="126"/>
      <c r="J16" s="126"/>
      <c r="K16" s="126"/>
      <c r="L16" s="126"/>
      <c r="M16" s="126"/>
      <c r="N16" s="126"/>
      <c r="O16" s="126"/>
      <c r="P16" s="126"/>
      <c r="Q16" s="134"/>
      <c r="R16" s="134">
        <f>68600+69972</f>
        <v>138572</v>
      </c>
      <c r="S16" s="134"/>
      <c r="T16" s="134"/>
      <c r="U16" s="134"/>
      <c r="V16" s="134"/>
      <c r="W16" s="134"/>
      <c r="X16" s="162">
        <f>29988+29400</f>
        <v>59388</v>
      </c>
      <c r="Y16" s="97">
        <f t="shared" si="0"/>
        <v>197960</v>
      </c>
      <c r="Z16" s="176"/>
      <c r="AA16" s="182"/>
    </row>
    <row r="17" ht="20.15" customHeight="1" spans="1:27">
      <c r="A17" s="99">
        <v>3.4</v>
      </c>
      <c r="B17" s="127" t="s">
        <v>20</v>
      </c>
      <c r="C17" s="124" t="s">
        <v>18</v>
      </c>
      <c r="D17" s="125">
        <v>3</v>
      </c>
      <c r="E17" s="125">
        <v>10000</v>
      </c>
      <c r="F17" s="103">
        <v>30000</v>
      </c>
      <c r="G17" s="123"/>
      <c r="H17" s="126"/>
      <c r="I17" s="126"/>
      <c r="J17" s="126"/>
      <c r="K17" s="126"/>
      <c r="L17" s="126"/>
      <c r="M17" s="126"/>
      <c r="N17" s="126"/>
      <c r="O17" s="126"/>
      <c r="P17" s="126"/>
      <c r="Q17" s="134"/>
      <c r="R17" s="134"/>
      <c r="S17" s="134"/>
      <c r="T17" s="134"/>
      <c r="U17" s="134">
        <v>2255.11</v>
      </c>
      <c r="V17" s="134"/>
      <c r="W17" s="134"/>
      <c r="X17" s="162"/>
      <c r="Y17" s="97">
        <f t="shared" si="0"/>
        <v>2255.11</v>
      </c>
      <c r="Z17" s="176"/>
      <c r="AA17" s="182"/>
    </row>
    <row r="18" ht="30" customHeight="1" spans="1:27">
      <c r="A18" s="93">
        <v>4</v>
      </c>
      <c r="B18" s="93" t="s">
        <v>39</v>
      </c>
      <c r="C18" s="94"/>
      <c r="D18" s="95"/>
      <c r="E18" s="95"/>
      <c r="F18" s="96">
        <v>230000</v>
      </c>
      <c r="G18" s="128"/>
      <c r="H18" s="95"/>
      <c r="I18" s="95"/>
      <c r="J18" s="95"/>
      <c r="K18" s="95"/>
      <c r="L18" s="95"/>
      <c r="M18" s="95"/>
      <c r="N18" s="95"/>
      <c r="O18" s="95"/>
      <c r="P18" s="98"/>
      <c r="Q18" s="98"/>
      <c r="R18" s="98"/>
      <c r="S18" s="98"/>
      <c r="T18" s="98"/>
      <c r="U18" s="98"/>
      <c r="V18" s="98"/>
      <c r="W18" s="98"/>
      <c r="X18" s="163"/>
      <c r="Y18" s="97">
        <f>SUM(Y19:Y20)</f>
        <v>228031</v>
      </c>
      <c r="Z18" s="183">
        <f>+F18-Y18</f>
        <v>1969</v>
      </c>
      <c r="AA18" s="184"/>
    </row>
    <row r="19" ht="28" customHeight="1" spans="1:28">
      <c r="A19" s="99">
        <v>4.1</v>
      </c>
      <c r="B19" s="129" t="s">
        <v>40</v>
      </c>
      <c r="C19" s="130" t="s">
        <v>18</v>
      </c>
      <c r="D19" s="131">
        <v>1</v>
      </c>
      <c r="E19" s="132">
        <v>20000</v>
      </c>
      <c r="F19" s="103">
        <v>20000</v>
      </c>
      <c r="G19" s="133"/>
      <c r="H19" s="134"/>
      <c r="I19" s="134">
        <v>2401</v>
      </c>
      <c r="J19" s="134"/>
      <c r="K19" s="134"/>
      <c r="L19" s="134"/>
      <c r="M19" s="134"/>
      <c r="N19" s="134"/>
      <c r="O19" s="134"/>
      <c r="P19" s="134">
        <v>5800</v>
      </c>
      <c r="Q19" s="134"/>
      <c r="R19" s="134">
        <v>400</v>
      </c>
      <c r="S19" s="134">
        <v>570</v>
      </c>
      <c r="T19" s="134"/>
      <c r="U19" s="134">
        <v>1800</v>
      </c>
      <c r="V19" s="134"/>
      <c r="W19" s="134"/>
      <c r="X19" s="164"/>
      <c r="Y19" s="97">
        <f t="shared" si="0"/>
        <v>10971</v>
      </c>
      <c r="Z19" s="134"/>
      <c r="AA19" s="185"/>
      <c r="AB19" s="186"/>
    </row>
    <row r="20" ht="28" customHeight="1" spans="1:27">
      <c r="A20" s="99">
        <v>4.2</v>
      </c>
      <c r="B20" s="129" t="s">
        <v>85</v>
      </c>
      <c r="C20" s="130" t="s">
        <v>18</v>
      </c>
      <c r="D20" s="131">
        <v>3</v>
      </c>
      <c r="E20" s="132">
        <v>70000</v>
      </c>
      <c r="F20" s="103">
        <v>210000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34">
        <v>69216</v>
      </c>
      <c r="R20" s="134">
        <v>30320</v>
      </c>
      <c r="S20" s="134">
        <v>6680</v>
      </c>
      <c r="T20" s="134">
        <v>24000</v>
      </c>
      <c r="U20" s="134">
        <v>53582.05</v>
      </c>
      <c r="V20" s="134">
        <v>3725.95</v>
      </c>
      <c r="W20" s="134"/>
      <c r="X20" s="158">
        <f>11536+18000</f>
        <v>29536</v>
      </c>
      <c r="Y20" s="97">
        <f t="shared" si="0"/>
        <v>217060</v>
      </c>
      <c r="Z20" s="176"/>
      <c r="AA20" s="177"/>
    </row>
    <row r="21" ht="20.15" customHeight="1" spans="1:27">
      <c r="A21" s="93">
        <v>5</v>
      </c>
      <c r="B21" s="93" t="s">
        <v>42</v>
      </c>
      <c r="C21" s="94"/>
      <c r="D21" s="95"/>
      <c r="E21" s="95"/>
      <c r="F21" s="96">
        <v>156000</v>
      </c>
      <c r="G21" s="128"/>
      <c r="H21" s="95"/>
      <c r="I21" s="95"/>
      <c r="J21" s="95"/>
      <c r="K21" s="95"/>
      <c r="L21" s="95"/>
      <c r="M21" s="95"/>
      <c r="N21" s="95"/>
      <c r="O21" s="95"/>
      <c r="P21" s="95"/>
      <c r="Q21" s="98"/>
      <c r="R21" s="98"/>
      <c r="S21" s="98"/>
      <c r="T21" s="98"/>
      <c r="U21" s="98"/>
      <c r="V21" s="98"/>
      <c r="W21" s="98"/>
      <c r="X21" s="163"/>
      <c r="Y21" s="97">
        <f>SUM(Y22:Y25)</f>
        <v>156000</v>
      </c>
      <c r="Z21" s="183">
        <f>+F21-Y21</f>
        <v>0</v>
      </c>
      <c r="AA21" s="184"/>
    </row>
    <row r="22" ht="20.15" customHeight="1" spans="1:27">
      <c r="A22" s="99">
        <v>5.1</v>
      </c>
      <c r="B22" s="135" t="s">
        <v>44</v>
      </c>
      <c r="C22" s="136"/>
      <c r="D22" s="137"/>
      <c r="E22" s="138"/>
      <c r="F22" s="103">
        <v>0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34"/>
      <c r="R22" s="134"/>
      <c r="S22" s="134"/>
      <c r="T22" s="134"/>
      <c r="U22" s="134"/>
      <c r="V22" s="134"/>
      <c r="W22" s="134"/>
      <c r="X22" s="158"/>
      <c r="Y22" s="97">
        <f t="shared" si="0"/>
        <v>0</v>
      </c>
      <c r="Z22" s="176"/>
      <c r="AA22" s="177"/>
    </row>
    <row r="23" ht="20.15" customHeight="1" spans="1:27">
      <c r="A23" s="119" t="s">
        <v>45</v>
      </c>
      <c r="B23" s="135" t="s">
        <v>46</v>
      </c>
      <c r="C23" s="136" t="s">
        <v>47</v>
      </c>
      <c r="D23" s="137">
        <v>12</v>
      </c>
      <c r="E23" s="139">
        <v>3000</v>
      </c>
      <c r="F23" s="140">
        <v>36000</v>
      </c>
      <c r="G23" s="104"/>
      <c r="H23" s="105"/>
      <c r="I23" s="105"/>
      <c r="J23" s="105"/>
      <c r="K23" s="105"/>
      <c r="L23" s="105"/>
      <c r="M23" s="105"/>
      <c r="N23" s="105"/>
      <c r="O23" s="154">
        <v>18000</v>
      </c>
      <c r="P23" s="105"/>
      <c r="Q23" s="134"/>
      <c r="R23" s="134">
        <v>18000</v>
      </c>
      <c r="S23" s="134"/>
      <c r="T23" s="134"/>
      <c r="U23" s="134"/>
      <c r="V23" s="134"/>
      <c r="W23" s="134"/>
      <c r="X23" s="158"/>
      <c r="Y23" s="97">
        <f t="shared" si="0"/>
        <v>36000</v>
      </c>
      <c r="Z23" s="176"/>
      <c r="AA23" s="177"/>
    </row>
    <row r="24" s="82" customFormat="1" ht="20.15" customHeight="1" spans="1:27">
      <c r="A24" s="119" t="s">
        <v>48</v>
      </c>
      <c r="B24" s="135" t="s">
        <v>49</v>
      </c>
      <c r="C24" s="136" t="s">
        <v>47</v>
      </c>
      <c r="D24" s="137">
        <v>12</v>
      </c>
      <c r="E24" s="139">
        <v>3000</v>
      </c>
      <c r="F24" s="140">
        <v>36000</v>
      </c>
      <c r="G24" s="141"/>
      <c r="H24" s="142"/>
      <c r="I24" s="142"/>
      <c r="J24" s="142"/>
      <c r="K24" s="142"/>
      <c r="L24" s="142"/>
      <c r="M24" s="142"/>
      <c r="N24" s="105"/>
      <c r="O24" s="154">
        <v>18000</v>
      </c>
      <c r="P24" s="142"/>
      <c r="Q24" s="134"/>
      <c r="R24" s="134">
        <v>18000</v>
      </c>
      <c r="S24" s="134"/>
      <c r="T24" s="134"/>
      <c r="U24" s="134"/>
      <c r="V24" s="134"/>
      <c r="W24" s="134"/>
      <c r="X24" s="165"/>
      <c r="Y24" s="97">
        <f t="shared" si="0"/>
        <v>36000</v>
      </c>
      <c r="Z24" s="142"/>
      <c r="AA24" s="187"/>
    </row>
    <row r="25" ht="20.15" customHeight="1" spans="1:27">
      <c r="A25" s="99">
        <v>5.2</v>
      </c>
      <c r="B25" s="135" t="s">
        <v>50</v>
      </c>
      <c r="C25" s="136" t="s">
        <v>47</v>
      </c>
      <c r="D25" s="137">
        <v>12</v>
      </c>
      <c r="E25" s="139">
        <v>7000</v>
      </c>
      <c r="F25" s="140">
        <v>84000</v>
      </c>
      <c r="G25" s="104"/>
      <c r="H25" s="105"/>
      <c r="I25" s="105"/>
      <c r="J25" s="105"/>
      <c r="K25" s="105"/>
      <c r="L25" s="105"/>
      <c r="M25" s="105"/>
      <c r="N25" s="105"/>
      <c r="O25" s="154">
        <v>64000</v>
      </c>
      <c r="P25" s="105"/>
      <c r="Q25" s="134"/>
      <c r="R25" s="134">
        <v>20000</v>
      </c>
      <c r="S25" s="134"/>
      <c r="T25" s="134"/>
      <c r="U25" s="134"/>
      <c r="V25" s="134"/>
      <c r="W25" s="134"/>
      <c r="X25" s="158"/>
      <c r="Y25" s="97">
        <f t="shared" si="0"/>
        <v>84000</v>
      </c>
      <c r="Z25" s="176"/>
      <c r="AA25" s="177"/>
    </row>
    <row r="26" ht="20.15" customHeight="1" spans="1:27">
      <c r="A26" s="93">
        <v>6</v>
      </c>
      <c r="B26" s="93" t="s">
        <v>51</v>
      </c>
      <c r="C26" s="94"/>
      <c r="D26" s="95"/>
      <c r="E26" s="95"/>
      <c r="F26" s="96">
        <v>61200</v>
      </c>
      <c r="G26" s="128"/>
      <c r="H26" s="95"/>
      <c r="I26" s="95"/>
      <c r="J26" s="95"/>
      <c r="K26" s="95"/>
      <c r="L26" s="95"/>
      <c r="M26" s="95"/>
      <c r="N26" s="95"/>
      <c r="O26" s="95"/>
      <c r="P26" s="95"/>
      <c r="Q26" s="98"/>
      <c r="R26" s="98"/>
      <c r="S26" s="98"/>
      <c r="T26" s="98"/>
      <c r="U26" s="98"/>
      <c r="V26" s="98"/>
      <c r="W26" s="98"/>
      <c r="X26" s="163"/>
      <c r="Y26" s="97">
        <f>SUM(Y27:Y30)</f>
        <v>61004.28</v>
      </c>
      <c r="Z26" s="183">
        <f>+F26-Y26</f>
        <v>195.720000000001</v>
      </c>
      <c r="AA26" s="184"/>
    </row>
    <row r="27" ht="20.15" customHeight="1" spans="1:27">
      <c r="A27" s="99">
        <v>6.1</v>
      </c>
      <c r="B27" s="135" t="s">
        <v>53</v>
      </c>
      <c r="C27" s="136" t="s">
        <v>47</v>
      </c>
      <c r="D27" s="137">
        <v>12</v>
      </c>
      <c r="E27" s="139">
        <v>1000</v>
      </c>
      <c r="F27" s="140">
        <v>12000</v>
      </c>
      <c r="G27" s="104"/>
      <c r="H27" s="105"/>
      <c r="I27" s="105"/>
      <c r="J27" s="105"/>
      <c r="K27" s="154">
        <v>51</v>
      </c>
      <c r="L27" s="105"/>
      <c r="M27" s="105"/>
      <c r="N27" s="105"/>
      <c r="O27" s="154"/>
      <c r="P27" s="154">
        <v>1055</v>
      </c>
      <c r="Q27" s="134">
        <v>233</v>
      </c>
      <c r="R27" s="134"/>
      <c r="S27" s="134">
        <v>3306</v>
      </c>
      <c r="T27" s="134">
        <v>491</v>
      </c>
      <c r="U27" s="134">
        <v>22</v>
      </c>
      <c r="V27" s="134">
        <v>9435</v>
      </c>
      <c r="W27" s="134">
        <v>41</v>
      </c>
      <c r="X27" s="158">
        <v>63</v>
      </c>
      <c r="Y27" s="97">
        <f t="shared" si="0"/>
        <v>14697</v>
      </c>
      <c r="Z27" s="176"/>
      <c r="AA27" s="177"/>
    </row>
    <row r="28" ht="20.15" customHeight="1" spans="1:27">
      <c r="A28" s="99">
        <v>6.2</v>
      </c>
      <c r="B28" s="135" t="s">
        <v>54</v>
      </c>
      <c r="C28" s="136" t="s">
        <v>47</v>
      </c>
      <c r="D28" s="137">
        <v>12</v>
      </c>
      <c r="E28" s="139">
        <v>4000</v>
      </c>
      <c r="F28" s="140">
        <v>48000</v>
      </c>
      <c r="G28" s="143"/>
      <c r="H28" s="144"/>
      <c r="I28" s="144"/>
      <c r="J28" s="144"/>
      <c r="K28" s="144"/>
      <c r="L28" s="144"/>
      <c r="M28" s="144"/>
      <c r="N28" s="154">
        <v>46200</v>
      </c>
      <c r="O28" s="144"/>
      <c r="P28" s="144"/>
      <c r="Q28" s="134"/>
      <c r="R28" s="134"/>
      <c r="S28" s="134"/>
      <c r="T28" s="134"/>
      <c r="U28" s="134"/>
      <c r="V28" s="134"/>
      <c r="W28" s="134"/>
      <c r="X28" s="166"/>
      <c r="Y28" s="97">
        <f t="shared" si="0"/>
        <v>46200</v>
      </c>
      <c r="Z28" s="144"/>
      <c r="AA28" s="188"/>
    </row>
    <row r="29" ht="20.15" customHeight="1" spans="1:27">
      <c r="A29" s="99">
        <v>6.3</v>
      </c>
      <c r="B29" s="135" t="s">
        <v>55</v>
      </c>
      <c r="C29" s="136" t="s">
        <v>47</v>
      </c>
      <c r="D29" s="137">
        <v>12</v>
      </c>
      <c r="E29" s="139">
        <v>100</v>
      </c>
      <c r="F29" s="140">
        <v>1200</v>
      </c>
      <c r="G29" s="145"/>
      <c r="H29" s="146"/>
      <c r="I29" s="146"/>
      <c r="J29" s="146"/>
      <c r="K29" s="146"/>
      <c r="L29" s="146"/>
      <c r="M29" s="146"/>
      <c r="N29" s="146"/>
      <c r="O29" s="146"/>
      <c r="P29" s="146"/>
      <c r="Q29" s="134">
        <v>107.28</v>
      </c>
      <c r="R29" s="134"/>
      <c r="S29" s="134"/>
      <c r="T29" s="134"/>
      <c r="U29" s="134"/>
      <c r="V29" s="134"/>
      <c r="W29" s="134"/>
      <c r="X29" s="167"/>
      <c r="Y29" s="97">
        <f t="shared" si="0"/>
        <v>107.28</v>
      </c>
      <c r="Z29" s="146"/>
      <c r="AA29" s="189"/>
    </row>
    <row r="30" ht="25" customHeight="1" spans="1:27">
      <c r="A30" s="147" t="s">
        <v>56</v>
      </c>
      <c r="B30" s="148"/>
      <c r="C30" s="149"/>
      <c r="D30" s="149"/>
      <c r="E30" s="149"/>
      <c r="F30" s="150">
        <v>1777200</v>
      </c>
      <c r="G30" s="145"/>
      <c r="H30" s="146"/>
      <c r="I30" s="146"/>
      <c r="J30" s="146"/>
      <c r="K30" s="146"/>
      <c r="L30" s="146"/>
      <c r="M30" s="146"/>
      <c r="N30" s="146"/>
      <c r="O30" s="146"/>
      <c r="P30" s="146"/>
      <c r="Q30" s="134"/>
      <c r="R30" s="134"/>
      <c r="S30" s="134"/>
      <c r="T30" s="134"/>
      <c r="U30" s="134"/>
      <c r="V30" s="134"/>
      <c r="W30" s="134"/>
      <c r="X30" s="167"/>
      <c r="Y30" s="97">
        <f t="shared" si="0"/>
        <v>0</v>
      </c>
      <c r="Z30" s="146"/>
      <c r="AA30" s="189"/>
    </row>
    <row r="31" ht="17" customHeight="1" spans="1:27">
      <c r="A31" s="93">
        <v>7</v>
      </c>
      <c r="B31" s="93" t="s">
        <v>57</v>
      </c>
      <c r="C31" s="94"/>
      <c r="D31" s="95"/>
      <c r="E31" s="95"/>
      <c r="F31" s="96">
        <v>99699.93</v>
      </c>
      <c r="G31" s="151"/>
      <c r="H31" s="94"/>
      <c r="I31" s="94">
        <v>2202</v>
      </c>
      <c r="J31" s="94"/>
      <c r="K31" s="94"/>
      <c r="L31" s="94"/>
      <c r="M31" s="94"/>
      <c r="N31" s="94"/>
      <c r="O31" s="94"/>
      <c r="P31" s="94"/>
      <c r="Q31" s="94">
        <v>1936</v>
      </c>
      <c r="R31" s="94">
        <f>44000+374</f>
        <v>44374</v>
      </c>
      <c r="S31" s="94"/>
      <c r="T31" s="94"/>
      <c r="U31" s="94">
        <v>1479.85</v>
      </c>
      <c r="V31" s="94"/>
      <c r="W31" s="94">
        <v>16088.23</v>
      </c>
      <c r="X31" s="168">
        <f>775+498+45000</f>
        <v>46273</v>
      </c>
      <c r="Y31" s="97">
        <f t="shared" si="0"/>
        <v>112353.08</v>
      </c>
      <c r="Z31" s="94">
        <f>+F31-Y31</f>
        <v>-12653.15</v>
      </c>
      <c r="AA31" s="190" t="s">
        <v>86</v>
      </c>
    </row>
    <row r="32" ht="14.25" spans="1:27">
      <c r="A32" s="147" t="s">
        <v>61</v>
      </c>
      <c r="B32" s="148"/>
      <c r="C32" s="149"/>
      <c r="D32" s="149"/>
      <c r="E32" s="149"/>
      <c r="F32" s="150">
        <v>1876899.93</v>
      </c>
      <c r="G32" s="152"/>
      <c r="H32" s="153"/>
      <c r="I32" s="155">
        <f>SUM(I4:I31)</f>
        <v>4603</v>
      </c>
      <c r="J32" s="155">
        <f t="shared" ref="J32:X32" si="1">SUM(J4:J31)</f>
        <v>0</v>
      </c>
      <c r="K32" s="155">
        <f t="shared" si="1"/>
        <v>115162.2</v>
      </c>
      <c r="L32" s="155">
        <f t="shared" si="1"/>
        <v>0</v>
      </c>
      <c r="M32" s="155">
        <f t="shared" si="1"/>
        <v>0</v>
      </c>
      <c r="N32" s="155">
        <f t="shared" si="1"/>
        <v>46200</v>
      </c>
      <c r="O32" s="155">
        <f t="shared" si="1"/>
        <v>100000</v>
      </c>
      <c r="P32" s="155">
        <f t="shared" si="1"/>
        <v>35632.8</v>
      </c>
      <c r="Q32" s="155">
        <f t="shared" si="1"/>
        <v>71492.28</v>
      </c>
      <c r="R32" s="155">
        <f t="shared" si="1"/>
        <v>529296</v>
      </c>
      <c r="S32" s="155">
        <f t="shared" si="1"/>
        <v>380556</v>
      </c>
      <c r="T32" s="155">
        <f t="shared" si="1"/>
        <v>24491</v>
      </c>
      <c r="U32" s="155">
        <f t="shared" si="1"/>
        <v>73095.61</v>
      </c>
      <c r="V32" s="155">
        <f t="shared" si="1"/>
        <v>13160.95</v>
      </c>
      <c r="W32" s="155">
        <f t="shared" si="1"/>
        <v>235069.23</v>
      </c>
      <c r="X32" s="169">
        <f t="shared" si="1"/>
        <v>251390</v>
      </c>
      <c r="Y32" s="97">
        <f t="shared" si="0"/>
        <v>1880149.07</v>
      </c>
      <c r="Z32" s="97">
        <f>SUM(Z4:Z31)</f>
        <v>-3249.13999999997</v>
      </c>
      <c r="AA32" s="191"/>
    </row>
  </sheetData>
  <mergeCells count="5">
    <mergeCell ref="A1:X1"/>
    <mergeCell ref="A2:F2"/>
    <mergeCell ref="G2:X2"/>
    <mergeCell ref="A30:B30"/>
    <mergeCell ref="A32:B3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150"/>
  <sheetViews>
    <sheetView tabSelected="1" workbookViewId="0">
      <selection activeCell="A1" sqref="A1:J1"/>
    </sheetView>
  </sheetViews>
  <sheetFormatPr defaultColWidth="9" defaultRowHeight="25.5" customHeight="1"/>
  <cols>
    <col min="1" max="1" width="7.36666666666667" customWidth="1"/>
    <col min="2" max="2" width="11.0916666666667" customWidth="1"/>
    <col min="3" max="3" width="9" customWidth="1"/>
    <col min="4" max="4" width="6.26666666666667" customWidth="1"/>
    <col min="5" max="5" width="11.3666666666667" customWidth="1"/>
    <col min="6" max="6" width="35.6333333333333" customWidth="1"/>
    <col min="7" max="7" width="19.725" customWidth="1"/>
    <col min="8" max="8" width="14.9083333333333" customWidth="1"/>
    <col min="9" max="9" width="5.45" customWidth="1"/>
    <col min="10" max="10" width="13.2666666666667" customWidth="1"/>
  </cols>
  <sheetData>
    <row r="1" customHeight="1" spans="1:10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2</v>
      </c>
      <c r="B2" s="3" t="s">
        <v>88</v>
      </c>
      <c r="C2" s="3" t="s">
        <v>89</v>
      </c>
      <c r="D2" s="3" t="s">
        <v>90</v>
      </c>
      <c r="E2" s="3" t="s">
        <v>91</v>
      </c>
      <c r="F2" s="3" t="s">
        <v>92</v>
      </c>
      <c r="G2" s="4" t="s">
        <v>93</v>
      </c>
      <c r="H2" s="3" t="s">
        <v>94</v>
      </c>
      <c r="I2" s="3" t="s">
        <v>95</v>
      </c>
      <c r="J2" s="3" t="s">
        <v>96</v>
      </c>
    </row>
    <row r="3" customHeight="1" spans="1:10">
      <c r="A3" s="5">
        <v>4.1</v>
      </c>
      <c r="B3" s="6">
        <v>43711</v>
      </c>
      <c r="C3" s="7" t="s">
        <v>97</v>
      </c>
      <c r="D3" s="5">
        <v>5101</v>
      </c>
      <c r="E3" s="5" t="s">
        <v>98</v>
      </c>
      <c r="F3" s="8" t="s">
        <v>99</v>
      </c>
      <c r="G3" s="9">
        <v>2400</v>
      </c>
      <c r="H3" s="10"/>
      <c r="I3" s="5" t="s">
        <v>100</v>
      </c>
      <c r="J3" s="52">
        <f>+G3-H3</f>
        <v>2400</v>
      </c>
    </row>
    <row r="4" customHeight="1" spans="1:10">
      <c r="A4" s="5">
        <v>4.1</v>
      </c>
      <c r="B4" s="6">
        <v>43711</v>
      </c>
      <c r="C4" s="7" t="s">
        <v>97</v>
      </c>
      <c r="D4" s="5">
        <v>5101</v>
      </c>
      <c r="E4" s="5" t="s">
        <v>98</v>
      </c>
      <c r="F4" s="8" t="s">
        <v>101</v>
      </c>
      <c r="G4" s="9">
        <v>1</v>
      </c>
      <c r="H4" s="10"/>
      <c r="I4" s="5" t="s">
        <v>100</v>
      </c>
      <c r="J4" s="52">
        <f>+J3+G4-H4</f>
        <v>2401</v>
      </c>
    </row>
    <row r="5" customHeight="1" spans="1:10">
      <c r="A5" s="5">
        <v>7</v>
      </c>
      <c r="B5" s="6">
        <v>43712</v>
      </c>
      <c r="C5" s="7" t="s">
        <v>102</v>
      </c>
      <c r="D5" s="5">
        <v>5101</v>
      </c>
      <c r="E5" s="5" t="s">
        <v>98</v>
      </c>
      <c r="F5" s="8" t="s">
        <v>103</v>
      </c>
      <c r="G5" s="9">
        <v>2202</v>
      </c>
      <c r="H5" s="10"/>
      <c r="I5" s="5" t="s">
        <v>100</v>
      </c>
      <c r="J5" s="52">
        <f>+J4+G5-H5</f>
        <v>4603</v>
      </c>
    </row>
    <row r="6" customHeight="1" spans="1:10">
      <c r="A6" s="5"/>
      <c r="B6" s="6"/>
      <c r="C6" s="7"/>
      <c r="D6" s="5"/>
      <c r="E6" s="5"/>
      <c r="F6" s="8" t="s">
        <v>104</v>
      </c>
      <c r="G6" s="9"/>
      <c r="H6" s="10">
        <v>4603</v>
      </c>
      <c r="I6" s="5" t="s">
        <v>105</v>
      </c>
      <c r="J6" s="52">
        <v>0</v>
      </c>
    </row>
    <row r="7" customHeight="1" spans="1:10">
      <c r="A7" s="11"/>
      <c r="B7" s="12"/>
      <c r="C7" s="13"/>
      <c r="D7" s="11"/>
      <c r="E7" s="11"/>
      <c r="F7" s="14" t="s">
        <v>106</v>
      </c>
      <c r="G7" s="15">
        <f>SUM(G3:G5)</f>
        <v>4603</v>
      </c>
      <c r="H7" s="15">
        <f>+H6</f>
        <v>4603</v>
      </c>
      <c r="I7" s="11" t="s">
        <v>105</v>
      </c>
      <c r="J7" s="53">
        <v>0</v>
      </c>
    </row>
    <row r="8" customHeight="1" spans="1:10">
      <c r="A8" s="11"/>
      <c r="B8" s="12"/>
      <c r="C8" s="13"/>
      <c r="D8" s="11"/>
      <c r="E8" s="11"/>
      <c r="F8" s="14" t="s">
        <v>107</v>
      </c>
      <c r="G8" s="15">
        <f>+G7</f>
        <v>4603</v>
      </c>
      <c r="H8" s="16">
        <f>+H7</f>
        <v>4603</v>
      </c>
      <c r="I8" s="11" t="s">
        <v>105</v>
      </c>
      <c r="J8" s="53">
        <f>+J7</f>
        <v>0</v>
      </c>
    </row>
    <row r="9" customHeight="1" spans="1:10">
      <c r="A9" s="5">
        <v>6.1</v>
      </c>
      <c r="B9" s="6">
        <v>43775</v>
      </c>
      <c r="C9" s="7" t="s">
        <v>108</v>
      </c>
      <c r="D9" s="5">
        <v>5101</v>
      </c>
      <c r="E9" s="5" t="s">
        <v>98</v>
      </c>
      <c r="F9" s="7" t="s">
        <v>109</v>
      </c>
      <c r="G9" s="10">
        <v>36</v>
      </c>
      <c r="H9" s="17"/>
      <c r="I9" s="5" t="s">
        <v>100</v>
      </c>
      <c r="J9" s="52">
        <f>+G9</f>
        <v>36</v>
      </c>
    </row>
    <row r="10" customHeight="1" spans="1:10">
      <c r="A10" s="5">
        <v>1.1</v>
      </c>
      <c r="B10" s="6">
        <v>43770</v>
      </c>
      <c r="C10" s="5" t="s">
        <v>110</v>
      </c>
      <c r="D10" s="5">
        <v>5101</v>
      </c>
      <c r="E10" s="5" t="s">
        <v>98</v>
      </c>
      <c r="F10" s="7" t="s">
        <v>111</v>
      </c>
      <c r="G10" s="10">
        <v>115111.2</v>
      </c>
      <c r="H10" s="17"/>
      <c r="I10" s="5" t="s">
        <v>100</v>
      </c>
      <c r="J10" s="52">
        <f>+J9+G10-H10</f>
        <v>115147.2</v>
      </c>
    </row>
    <row r="11" customHeight="1" spans="1:10">
      <c r="A11" s="5">
        <v>6.1</v>
      </c>
      <c r="B11" s="6">
        <v>43770</v>
      </c>
      <c r="C11" s="5" t="s">
        <v>110</v>
      </c>
      <c r="D11" s="5">
        <v>5101</v>
      </c>
      <c r="E11" s="5" t="s">
        <v>98</v>
      </c>
      <c r="F11" s="7" t="s">
        <v>112</v>
      </c>
      <c r="G11" s="10">
        <v>15</v>
      </c>
      <c r="H11" s="17"/>
      <c r="I11" s="5" t="s">
        <v>100</v>
      </c>
      <c r="J11" s="52">
        <f t="shared" ref="J11:J12" si="0">+J10+G11-H11</f>
        <v>115162.2</v>
      </c>
    </row>
    <row r="12" customHeight="1" spans="1:10">
      <c r="A12" s="5"/>
      <c r="B12" s="6"/>
      <c r="C12" s="5"/>
      <c r="D12" s="5"/>
      <c r="E12" s="5"/>
      <c r="F12" s="8" t="s">
        <v>104</v>
      </c>
      <c r="G12" s="10"/>
      <c r="H12" s="17">
        <v>115162.2</v>
      </c>
      <c r="I12" s="5" t="s">
        <v>105</v>
      </c>
      <c r="J12" s="52">
        <f t="shared" si="0"/>
        <v>0</v>
      </c>
    </row>
    <row r="13" customHeight="1" spans="1:10">
      <c r="A13" s="11"/>
      <c r="B13" s="12"/>
      <c r="C13" s="13"/>
      <c r="D13" s="11"/>
      <c r="E13" s="11"/>
      <c r="F13" s="13" t="s">
        <v>106</v>
      </c>
      <c r="G13" s="18">
        <f>SUM(G9:G11)</f>
        <v>115162.2</v>
      </c>
      <c r="H13" s="18">
        <f>+H12</f>
        <v>115162.2</v>
      </c>
      <c r="I13" s="11" t="s">
        <v>105</v>
      </c>
      <c r="J13" s="53">
        <f>+J12</f>
        <v>0</v>
      </c>
    </row>
    <row r="14" customHeight="1" spans="1:10">
      <c r="A14" s="19"/>
      <c r="B14" s="20"/>
      <c r="C14" s="21"/>
      <c r="D14" s="19"/>
      <c r="E14" s="19"/>
      <c r="F14" s="21" t="s">
        <v>107</v>
      </c>
      <c r="G14" s="22">
        <f>+G13+G8</f>
        <v>119765.2</v>
      </c>
      <c r="H14" s="22">
        <f>+H13+H8</f>
        <v>119765.2</v>
      </c>
      <c r="I14" s="19" t="s">
        <v>105</v>
      </c>
      <c r="J14" s="54">
        <f>+J13</f>
        <v>0</v>
      </c>
    </row>
    <row r="15" customHeight="1" spans="1:10">
      <c r="A15" s="5">
        <v>6.2</v>
      </c>
      <c r="B15" s="6">
        <v>43862</v>
      </c>
      <c r="C15" s="7" t="s">
        <v>113</v>
      </c>
      <c r="D15" s="5">
        <v>5101</v>
      </c>
      <c r="E15" s="5" t="s">
        <v>98</v>
      </c>
      <c r="F15" s="23" t="s">
        <v>114</v>
      </c>
      <c r="G15" s="10">
        <v>6600</v>
      </c>
      <c r="H15" s="10"/>
      <c r="I15" s="5" t="s">
        <v>100</v>
      </c>
      <c r="J15" s="52">
        <f>+G15</f>
        <v>6600</v>
      </c>
    </row>
    <row r="16" customHeight="1" spans="1:10">
      <c r="A16" s="5">
        <v>6.2</v>
      </c>
      <c r="B16" s="6">
        <v>43862</v>
      </c>
      <c r="C16" s="7" t="s">
        <v>115</v>
      </c>
      <c r="D16" s="5">
        <v>5101</v>
      </c>
      <c r="E16" s="5" t="s">
        <v>98</v>
      </c>
      <c r="F16" s="23" t="s">
        <v>114</v>
      </c>
      <c r="G16" s="10">
        <v>39600</v>
      </c>
      <c r="H16" s="10"/>
      <c r="I16" s="5" t="s">
        <v>100</v>
      </c>
      <c r="J16" s="52">
        <f>+J15+G16-H16</f>
        <v>46200</v>
      </c>
    </row>
    <row r="17" customHeight="1" spans="1:10">
      <c r="A17" s="5"/>
      <c r="B17" s="6"/>
      <c r="C17" s="7"/>
      <c r="D17" s="5"/>
      <c r="E17" s="5"/>
      <c r="F17" s="8" t="s">
        <v>104</v>
      </c>
      <c r="G17" s="10"/>
      <c r="H17" s="10">
        <v>46200</v>
      </c>
      <c r="I17" s="5" t="s">
        <v>105</v>
      </c>
      <c r="J17" s="52">
        <f>+J16+G17-H17</f>
        <v>0</v>
      </c>
    </row>
    <row r="18" customHeight="1" spans="1:10">
      <c r="A18" s="11"/>
      <c r="B18" s="12"/>
      <c r="C18" s="13"/>
      <c r="D18" s="11"/>
      <c r="E18" s="11"/>
      <c r="F18" s="13" t="s">
        <v>106</v>
      </c>
      <c r="G18" s="18">
        <f>SUM(G15:G16)</f>
        <v>46200</v>
      </c>
      <c r="H18" s="18">
        <f>+H17</f>
        <v>46200</v>
      </c>
      <c r="I18" s="11" t="s">
        <v>105</v>
      </c>
      <c r="J18" s="53">
        <f>+J17</f>
        <v>0</v>
      </c>
    </row>
    <row r="19" customHeight="1" spans="1:10">
      <c r="A19" s="11"/>
      <c r="B19" s="12"/>
      <c r="C19" s="13"/>
      <c r="D19" s="11"/>
      <c r="E19" s="11"/>
      <c r="F19" s="13" t="s">
        <v>107</v>
      </c>
      <c r="G19" s="18">
        <f>+G18</f>
        <v>46200</v>
      </c>
      <c r="H19" s="18">
        <f>+H18</f>
        <v>46200</v>
      </c>
      <c r="I19" s="11" t="s">
        <v>105</v>
      </c>
      <c r="J19" s="53">
        <f>+J18</f>
        <v>0</v>
      </c>
    </row>
    <row r="20" customHeight="1" spans="1:10">
      <c r="A20" s="5">
        <v>5.1</v>
      </c>
      <c r="B20" s="6">
        <v>43895</v>
      </c>
      <c r="C20" s="24" t="s">
        <v>116</v>
      </c>
      <c r="D20" s="5">
        <v>5101</v>
      </c>
      <c r="E20" s="5" t="s">
        <v>98</v>
      </c>
      <c r="F20" s="24" t="s">
        <v>117</v>
      </c>
      <c r="G20" s="10">
        <v>100000</v>
      </c>
      <c r="H20" s="17"/>
      <c r="I20" s="5" t="s">
        <v>100</v>
      </c>
      <c r="J20" s="52">
        <f>+G20</f>
        <v>100000</v>
      </c>
    </row>
    <row r="21" customHeight="1" spans="1:10">
      <c r="A21" s="5"/>
      <c r="B21" s="6"/>
      <c r="C21" s="24"/>
      <c r="D21" s="5"/>
      <c r="E21" s="5"/>
      <c r="F21" s="8" t="s">
        <v>104</v>
      </c>
      <c r="G21" s="10"/>
      <c r="H21" s="17">
        <v>100000</v>
      </c>
      <c r="I21" s="5" t="s">
        <v>105</v>
      </c>
      <c r="J21" s="52">
        <v>0</v>
      </c>
    </row>
    <row r="22" customHeight="1" spans="1:10">
      <c r="A22" s="11"/>
      <c r="B22" s="12"/>
      <c r="C22" s="25"/>
      <c r="D22" s="11"/>
      <c r="E22" s="11"/>
      <c r="F22" s="13" t="s">
        <v>106</v>
      </c>
      <c r="G22" s="18">
        <f>SUM(G20:G20)</f>
        <v>100000</v>
      </c>
      <c r="H22" s="18">
        <f>+H21</f>
        <v>100000</v>
      </c>
      <c r="I22" s="11" t="s">
        <v>105</v>
      </c>
      <c r="J22" s="53">
        <f>+J21</f>
        <v>0</v>
      </c>
    </row>
    <row r="23" customHeight="1" spans="1:10">
      <c r="A23" s="11"/>
      <c r="B23" s="12"/>
      <c r="C23" s="25"/>
      <c r="D23" s="11"/>
      <c r="E23" s="11"/>
      <c r="F23" s="13" t="s">
        <v>107</v>
      </c>
      <c r="G23" s="18">
        <f>+G22+G19</f>
        <v>146200</v>
      </c>
      <c r="H23" s="18">
        <f>+H22+H19</f>
        <v>146200</v>
      </c>
      <c r="I23" s="11" t="s">
        <v>105</v>
      </c>
      <c r="J23" s="53">
        <f>+J22</f>
        <v>0</v>
      </c>
    </row>
    <row r="24" customHeight="1" spans="1:10">
      <c r="A24" s="5">
        <v>4.1</v>
      </c>
      <c r="B24" s="6">
        <v>43922</v>
      </c>
      <c r="C24" s="24" t="s">
        <v>118</v>
      </c>
      <c r="D24" s="5">
        <v>5101</v>
      </c>
      <c r="E24" s="5" t="s">
        <v>98</v>
      </c>
      <c r="F24" s="24" t="s">
        <v>119</v>
      </c>
      <c r="G24" s="10">
        <v>1040</v>
      </c>
      <c r="H24" s="17"/>
      <c r="I24" s="5" t="s">
        <v>100</v>
      </c>
      <c r="J24" s="52">
        <f>+G24-H24</f>
        <v>1040</v>
      </c>
    </row>
    <row r="25" customHeight="1" spans="1:10">
      <c r="A25" s="5">
        <v>4.1</v>
      </c>
      <c r="B25" s="6">
        <v>43923</v>
      </c>
      <c r="C25" s="24" t="s">
        <v>113</v>
      </c>
      <c r="D25" s="5">
        <v>5101</v>
      </c>
      <c r="E25" s="5" t="s">
        <v>98</v>
      </c>
      <c r="F25" s="24" t="s">
        <v>120</v>
      </c>
      <c r="G25" s="10">
        <v>300</v>
      </c>
      <c r="H25" s="17"/>
      <c r="I25" s="5" t="s">
        <v>100</v>
      </c>
      <c r="J25" s="52">
        <f>+J24+G25-H25</f>
        <v>1340</v>
      </c>
    </row>
    <row r="26" customHeight="1" spans="1:10">
      <c r="A26" s="5">
        <v>4.1</v>
      </c>
      <c r="B26" s="6">
        <v>43927</v>
      </c>
      <c r="C26" s="24" t="s">
        <v>110</v>
      </c>
      <c r="D26" s="5">
        <v>5101</v>
      </c>
      <c r="E26" s="5" t="s">
        <v>98</v>
      </c>
      <c r="F26" s="26" t="s">
        <v>121</v>
      </c>
      <c r="G26" s="10">
        <v>5500</v>
      </c>
      <c r="H26" s="17"/>
      <c r="I26" s="5" t="s">
        <v>100</v>
      </c>
      <c r="J26" s="52">
        <f t="shared" ref="J26:J30" si="1">+J25+G26-H26</f>
        <v>6840</v>
      </c>
    </row>
    <row r="27" customHeight="1" spans="1:10">
      <c r="A27" s="5">
        <v>6.1</v>
      </c>
      <c r="B27" s="6">
        <v>43928</v>
      </c>
      <c r="C27" s="24" t="s">
        <v>110</v>
      </c>
      <c r="D27" s="5">
        <v>5101</v>
      </c>
      <c r="E27" s="5" t="s">
        <v>98</v>
      </c>
      <c r="F27" s="26" t="s">
        <v>112</v>
      </c>
      <c r="G27" s="10">
        <v>5</v>
      </c>
      <c r="H27" s="17"/>
      <c r="I27" s="5" t="s">
        <v>100</v>
      </c>
      <c r="J27" s="52">
        <f t="shared" si="1"/>
        <v>6845</v>
      </c>
    </row>
    <row r="28" customHeight="1" spans="1:10">
      <c r="A28" s="5">
        <v>1.1</v>
      </c>
      <c r="B28" s="6">
        <v>43929</v>
      </c>
      <c r="C28" s="24" t="s">
        <v>122</v>
      </c>
      <c r="D28" s="5">
        <v>5101</v>
      </c>
      <c r="E28" s="5" t="s">
        <v>98</v>
      </c>
      <c r="F28" s="24" t="s">
        <v>123</v>
      </c>
      <c r="G28" s="10">
        <v>28777.8</v>
      </c>
      <c r="H28" s="17"/>
      <c r="I28" s="5" t="s">
        <v>100</v>
      </c>
      <c r="J28" s="52">
        <f t="shared" si="1"/>
        <v>35622.8</v>
      </c>
    </row>
    <row r="29" customHeight="1" spans="1:10">
      <c r="A29" s="5">
        <v>6.1</v>
      </c>
      <c r="B29" s="6">
        <v>43930</v>
      </c>
      <c r="C29" s="24" t="s">
        <v>122</v>
      </c>
      <c r="D29" s="5">
        <v>5101</v>
      </c>
      <c r="E29" s="5" t="s">
        <v>98</v>
      </c>
      <c r="F29" s="24" t="s">
        <v>112</v>
      </c>
      <c r="G29" s="10">
        <v>10</v>
      </c>
      <c r="H29" s="17"/>
      <c r="I29" s="5" t="s">
        <v>100</v>
      </c>
      <c r="J29" s="52">
        <f t="shared" si="1"/>
        <v>35632.8</v>
      </c>
    </row>
    <row r="30" customHeight="1" spans="1:10">
      <c r="A30" s="5"/>
      <c r="B30" s="6"/>
      <c r="C30" s="24"/>
      <c r="D30" s="5"/>
      <c r="E30" s="5"/>
      <c r="F30" s="8" t="s">
        <v>104</v>
      </c>
      <c r="G30" s="10"/>
      <c r="H30" s="17">
        <v>35632.8</v>
      </c>
      <c r="I30" s="5" t="s">
        <v>105</v>
      </c>
      <c r="J30" s="52">
        <f t="shared" si="1"/>
        <v>0</v>
      </c>
    </row>
    <row r="31" customHeight="1" spans="1:10">
      <c r="A31" s="11"/>
      <c r="B31" s="12"/>
      <c r="C31" s="25"/>
      <c r="D31" s="11"/>
      <c r="E31" s="11"/>
      <c r="F31" s="13" t="s">
        <v>106</v>
      </c>
      <c r="G31" s="18">
        <f>SUM(G24:G29)</f>
        <v>35632.8</v>
      </c>
      <c r="H31" s="18">
        <f>+H30</f>
        <v>35632.8</v>
      </c>
      <c r="I31" s="11" t="s">
        <v>105</v>
      </c>
      <c r="J31" s="53">
        <f>+J30</f>
        <v>0</v>
      </c>
    </row>
    <row r="32" customHeight="1" spans="1:10">
      <c r="A32" s="11"/>
      <c r="B32" s="12"/>
      <c r="C32" s="25"/>
      <c r="D32" s="11"/>
      <c r="E32" s="11"/>
      <c r="F32" s="13" t="s">
        <v>107</v>
      </c>
      <c r="G32" s="18">
        <f>+G31+G23</f>
        <v>181832.8</v>
      </c>
      <c r="H32" s="18">
        <f>+H31+H23</f>
        <v>181832.8</v>
      </c>
      <c r="I32" s="11" t="s">
        <v>105</v>
      </c>
      <c r="J32" s="53">
        <f>+J31</f>
        <v>0</v>
      </c>
    </row>
    <row r="33" customHeight="1" spans="1:10">
      <c r="A33" s="5">
        <v>6.1</v>
      </c>
      <c r="B33" s="6">
        <v>43961</v>
      </c>
      <c r="C33" s="27" t="s">
        <v>124</v>
      </c>
      <c r="D33" s="5">
        <v>5101</v>
      </c>
      <c r="E33" s="5" t="s">
        <v>98</v>
      </c>
      <c r="F33" s="28" t="s">
        <v>109</v>
      </c>
      <c r="G33" s="10">
        <v>128</v>
      </c>
      <c r="H33" s="29"/>
      <c r="I33" s="5" t="s">
        <v>100</v>
      </c>
      <c r="J33" s="52">
        <f>+G33</f>
        <v>128</v>
      </c>
    </row>
    <row r="34" ht="26" customHeight="1" spans="1:10">
      <c r="A34" s="5">
        <v>6.3</v>
      </c>
      <c r="B34" s="6">
        <v>43962</v>
      </c>
      <c r="C34" s="27" t="s">
        <v>124</v>
      </c>
      <c r="D34" s="5">
        <v>5101</v>
      </c>
      <c r="E34" s="5" t="s">
        <v>98</v>
      </c>
      <c r="F34" s="30" t="s">
        <v>125</v>
      </c>
      <c r="G34" s="10">
        <v>107.28</v>
      </c>
      <c r="H34" s="17"/>
      <c r="I34" s="5" t="s">
        <v>100</v>
      </c>
      <c r="J34" s="52">
        <f>+J33+G34-H34</f>
        <v>235.28</v>
      </c>
    </row>
    <row r="35" customHeight="1" spans="1:10">
      <c r="A35" s="5">
        <v>6.1</v>
      </c>
      <c r="B35" s="6">
        <v>43963</v>
      </c>
      <c r="C35" s="27" t="s">
        <v>124</v>
      </c>
      <c r="D35" s="5">
        <v>5101</v>
      </c>
      <c r="E35" s="5" t="s">
        <v>98</v>
      </c>
      <c r="F35" s="30" t="s">
        <v>109</v>
      </c>
      <c r="G35" s="10">
        <v>18</v>
      </c>
      <c r="H35" s="17"/>
      <c r="I35" s="5" t="s">
        <v>100</v>
      </c>
      <c r="J35" s="52">
        <f t="shared" ref="J35:J40" si="2">+J34+G35-H35</f>
        <v>253.28</v>
      </c>
    </row>
    <row r="36" customHeight="1" spans="1:10">
      <c r="A36" s="5">
        <v>7</v>
      </c>
      <c r="B36" s="6">
        <v>43964</v>
      </c>
      <c r="C36" s="27" t="s">
        <v>108</v>
      </c>
      <c r="D36" s="5">
        <v>5101</v>
      </c>
      <c r="E36" s="5" t="s">
        <v>98</v>
      </c>
      <c r="F36" s="30" t="s">
        <v>126</v>
      </c>
      <c r="G36" s="10">
        <v>1936</v>
      </c>
      <c r="H36" s="17"/>
      <c r="I36" s="5" t="s">
        <v>100</v>
      </c>
      <c r="J36" s="52">
        <f t="shared" si="2"/>
        <v>2189.28</v>
      </c>
    </row>
    <row r="37" customHeight="1" spans="1:10">
      <c r="A37" s="5">
        <v>6.1</v>
      </c>
      <c r="B37" s="6">
        <v>43965</v>
      </c>
      <c r="C37" s="27" t="s">
        <v>127</v>
      </c>
      <c r="D37" s="5">
        <v>5101</v>
      </c>
      <c r="E37" s="5" t="s">
        <v>98</v>
      </c>
      <c r="F37" s="30" t="s">
        <v>109</v>
      </c>
      <c r="G37" s="10">
        <v>77</v>
      </c>
      <c r="H37" s="17"/>
      <c r="I37" s="5" t="s">
        <v>100</v>
      </c>
      <c r="J37" s="52">
        <f t="shared" si="2"/>
        <v>2266.28</v>
      </c>
    </row>
    <row r="38" customHeight="1" spans="1:10">
      <c r="A38" s="5">
        <v>4.1</v>
      </c>
      <c r="B38" s="6">
        <v>43958</v>
      </c>
      <c r="C38" s="24" t="s">
        <v>128</v>
      </c>
      <c r="D38" s="5">
        <v>5101</v>
      </c>
      <c r="E38" s="5" t="s">
        <v>98</v>
      </c>
      <c r="F38" s="28" t="s">
        <v>129</v>
      </c>
      <c r="G38" s="10">
        <v>69216</v>
      </c>
      <c r="H38" s="29"/>
      <c r="I38" s="5" t="s">
        <v>100</v>
      </c>
      <c r="J38" s="52">
        <f t="shared" si="2"/>
        <v>71482.28</v>
      </c>
    </row>
    <row r="39" customHeight="1" spans="1:10">
      <c r="A39" s="5">
        <v>6.1</v>
      </c>
      <c r="B39" s="6">
        <v>43959</v>
      </c>
      <c r="C39" s="24" t="s">
        <v>128</v>
      </c>
      <c r="D39" s="5">
        <v>5101</v>
      </c>
      <c r="E39" s="5" t="s">
        <v>98</v>
      </c>
      <c r="F39" s="30" t="s">
        <v>112</v>
      </c>
      <c r="G39" s="10">
        <v>10</v>
      </c>
      <c r="H39" s="17"/>
      <c r="I39" s="5" t="s">
        <v>100</v>
      </c>
      <c r="J39" s="52">
        <f t="shared" si="2"/>
        <v>71492.28</v>
      </c>
    </row>
    <row r="40" customHeight="1" spans="1:10">
      <c r="A40" s="5"/>
      <c r="B40" s="6"/>
      <c r="C40" s="24"/>
      <c r="D40" s="5"/>
      <c r="E40" s="5"/>
      <c r="F40" s="8" t="s">
        <v>104</v>
      </c>
      <c r="G40" s="10"/>
      <c r="H40" s="17">
        <v>71492.28</v>
      </c>
      <c r="I40" s="5" t="s">
        <v>130</v>
      </c>
      <c r="J40" s="52">
        <f t="shared" si="2"/>
        <v>0</v>
      </c>
    </row>
    <row r="41" customHeight="1" spans="1:10">
      <c r="A41" s="11"/>
      <c r="B41" s="11"/>
      <c r="C41" s="11"/>
      <c r="D41" s="11"/>
      <c r="E41" s="11"/>
      <c r="F41" s="13" t="s">
        <v>106</v>
      </c>
      <c r="G41" s="18">
        <f>SUM(G33:G39)</f>
        <v>71492.28</v>
      </c>
      <c r="H41" s="18">
        <f>+H40</f>
        <v>71492.28</v>
      </c>
      <c r="I41" s="11" t="s">
        <v>130</v>
      </c>
      <c r="J41" s="53">
        <f>+J40</f>
        <v>0</v>
      </c>
    </row>
    <row r="42" customHeight="1" spans="1:10">
      <c r="A42" s="11"/>
      <c r="B42" s="11"/>
      <c r="C42" s="11"/>
      <c r="D42" s="11"/>
      <c r="E42" s="11"/>
      <c r="F42" s="13" t="s">
        <v>107</v>
      </c>
      <c r="G42" s="18">
        <f>+G41+G32</f>
        <v>253325.08</v>
      </c>
      <c r="H42" s="18">
        <f>+H41+H32</f>
        <v>253325.08</v>
      </c>
      <c r="I42" s="11" t="s">
        <v>130</v>
      </c>
      <c r="J42" s="53">
        <f>+J41</f>
        <v>0</v>
      </c>
    </row>
    <row r="43" customHeight="1" spans="1:10">
      <c r="A43" s="31">
        <v>4.1</v>
      </c>
      <c r="B43" s="32">
        <v>43983</v>
      </c>
      <c r="C43" s="33" t="s">
        <v>131</v>
      </c>
      <c r="D43" s="31">
        <v>5101</v>
      </c>
      <c r="E43" s="31" t="s">
        <v>98</v>
      </c>
      <c r="F43" s="34" t="s">
        <v>120</v>
      </c>
      <c r="G43" s="10">
        <v>400</v>
      </c>
      <c r="H43" s="35"/>
      <c r="I43" s="47" t="s">
        <v>100</v>
      </c>
      <c r="J43" s="55">
        <v>400</v>
      </c>
    </row>
    <row r="44" customHeight="1" spans="1:10">
      <c r="A44" s="31">
        <v>6.1</v>
      </c>
      <c r="B44" s="32">
        <v>43983</v>
      </c>
      <c r="C44" s="33" t="s">
        <v>132</v>
      </c>
      <c r="D44" s="31">
        <v>5101</v>
      </c>
      <c r="E44" s="31" t="s">
        <v>98</v>
      </c>
      <c r="F44" s="34" t="s">
        <v>133</v>
      </c>
      <c r="G44" s="36">
        <v>100</v>
      </c>
      <c r="H44" s="35"/>
      <c r="I44" s="47" t="s">
        <v>100</v>
      </c>
      <c r="J44" s="55">
        <v>500</v>
      </c>
    </row>
    <row r="45" customHeight="1" spans="1:10">
      <c r="A45" s="31">
        <v>6.1</v>
      </c>
      <c r="B45" s="32">
        <v>43984</v>
      </c>
      <c r="C45" s="33" t="s">
        <v>127</v>
      </c>
      <c r="D45" s="31">
        <v>5101</v>
      </c>
      <c r="E45" s="31" t="s">
        <v>98</v>
      </c>
      <c r="F45" s="34" t="s">
        <v>134</v>
      </c>
      <c r="G45" s="36">
        <v>244</v>
      </c>
      <c r="H45" s="35"/>
      <c r="I45" s="47"/>
      <c r="J45" s="55">
        <v>744</v>
      </c>
    </row>
    <row r="46" customHeight="1" spans="1:10">
      <c r="A46" s="31">
        <v>4.2</v>
      </c>
      <c r="B46" s="32">
        <v>43983</v>
      </c>
      <c r="C46" s="33" t="s">
        <v>97</v>
      </c>
      <c r="D46" s="31">
        <v>5101</v>
      </c>
      <c r="E46" s="31" t="s">
        <v>98</v>
      </c>
      <c r="F46" s="34" t="s">
        <v>135</v>
      </c>
      <c r="G46" s="35">
        <v>10020</v>
      </c>
      <c r="H46" s="35"/>
      <c r="I46" s="47" t="s">
        <v>100</v>
      </c>
      <c r="J46" s="55">
        <v>10764</v>
      </c>
    </row>
    <row r="47" customHeight="1" spans="1:10">
      <c r="A47" s="31">
        <v>6.1</v>
      </c>
      <c r="B47" s="32">
        <v>43983</v>
      </c>
      <c r="C47" s="33" t="s">
        <v>97</v>
      </c>
      <c r="D47" s="31">
        <v>5101</v>
      </c>
      <c r="E47" s="31" t="s">
        <v>98</v>
      </c>
      <c r="F47" s="34" t="s">
        <v>112</v>
      </c>
      <c r="G47" s="35">
        <v>10</v>
      </c>
      <c r="H47" s="35"/>
      <c r="I47" s="47" t="s">
        <v>100</v>
      </c>
      <c r="J47" s="55">
        <v>10774</v>
      </c>
    </row>
    <row r="48" customHeight="1" spans="1:10">
      <c r="A48" s="31">
        <v>4.2</v>
      </c>
      <c r="B48" s="32">
        <v>43983</v>
      </c>
      <c r="C48" s="33" t="s">
        <v>97</v>
      </c>
      <c r="D48" s="31">
        <v>5101</v>
      </c>
      <c r="E48" s="31" t="s">
        <v>98</v>
      </c>
      <c r="F48" s="34" t="s">
        <v>136</v>
      </c>
      <c r="G48" s="35">
        <v>9800</v>
      </c>
      <c r="H48" s="35"/>
      <c r="I48" s="47" t="s">
        <v>100</v>
      </c>
      <c r="J48" s="55">
        <v>20574</v>
      </c>
    </row>
    <row r="49" customHeight="1" spans="1:10">
      <c r="A49" s="31">
        <v>6.1</v>
      </c>
      <c r="B49" s="32">
        <v>43983</v>
      </c>
      <c r="C49" s="33" t="s">
        <v>97</v>
      </c>
      <c r="D49" s="31">
        <v>5101</v>
      </c>
      <c r="E49" s="31" t="s">
        <v>98</v>
      </c>
      <c r="F49" s="34" t="s">
        <v>112</v>
      </c>
      <c r="G49" s="35">
        <v>10</v>
      </c>
      <c r="H49" s="35"/>
      <c r="I49" s="47" t="s">
        <v>100</v>
      </c>
      <c r="J49" s="55">
        <v>20584</v>
      </c>
    </row>
    <row r="50" customHeight="1" spans="1:10">
      <c r="A50" s="31">
        <v>4.2</v>
      </c>
      <c r="B50" s="32">
        <v>43983</v>
      </c>
      <c r="C50" s="33" t="s">
        <v>128</v>
      </c>
      <c r="D50" s="31">
        <v>5101</v>
      </c>
      <c r="E50" s="31" t="s">
        <v>98</v>
      </c>
      <c r="F50" s="34" t="s">
        <v>137</v>
      </c>
      <c r="G50" s="35">
        <v>10500</v>
      </c>
      <c r="H50" s="35"/>
      <c r="I50" s="47" t="s">
        <v>100</v>
      </c>
      <c r="J50" s="55">
        <v>31084</v>
      </c>
    </row>
    <row r="51" customHeight="1" spans="1:10">
      <c r="A51" s="31">
        <v>6.1</v>
      </c>
      <c r="B51" s="32">
        <v>43983</v>
      </c>
      <c r="C51" s="33" t="s">
        <v>128</v>
      </c>
      <c r="D51" s="31">
        <v>5101</v>
      </c>
      <c r="E51" s="31" t="s">
        <v>98</v>
      </c>
      <c r="F51" s="34" t="s">
        <v>112</v>
      </c>
      <c r="G51" s="10">
        <v>10</v>
      </c>
      <c r="H51" s="35"/>
      <c r="I51" s="47" t="s">
        <v>100</v>
      </c>
      <c r="J51" s="55">
        <v>31094</v>
      </c>
    </row>
    <row r="52" customHeight="1" spans="1:10">
      <c r="A52" s="37">
        <v>3.1</v>
      </c>
      <c r="B52" s="38">
        <v>43983</v>
      </c>
      <c r="C52" s="39" t="s">
        <v>110</v>
      </c>
      <c r="D52" s="37">
        <v>5101</v>
      </c>
      <c r="E52" s="37" t="s">
        <v>98</v>
      </c>
      <c r="F52" s="40" t="s">
        <v>138</v>
      </c>
      <c r="G52" s="10">
        <v>68740</v>
      </c>
      <c r="H52" s="35"/>
      <c r="I52" s="47" t="s">
        <v>100</v>
      </c>
      <c r="J52" s="55">
        <v>99834</v>
      </c>
    </row>
    <row r="53" customHeight="1" spans="1:10">
      <c r="A53" s="37">
        <v>3.3</v>
      </c>
      <c r="B53" s="38">
        <v>43983</v>
      </c>
      <c r="C53" s="39" t="s">
        <v>110</v>
      </c>
      <c r="D53" s="37">
        <v>5101</v>
      </c>
      <c r="E53" s="37" t="s">
        <v>98</v>
      </c>
      <c r="F53" s="40" t="s">
        <v>139</v>
      </c>
      <c r="G53" s="10">
        <v>69972</v>
      </c>
      <c r="H53" s="35"/>
      <c r="I53" s="47" t="s">
        <v>100</v>
      </c>
      <c r="J53" s="55">
        <v>169806</v>
      </c>
    </row>
    <row r="54" customHeight="1" spans="1:10">
      <c r="A54" s="41">
        <v>2.1</v>
      </c>
      <c r="B54" s="38">
        <v>43983</v>
      </c>
      <c r="C54" s="39" t="s">
        <v>110</v>
      </c>
      <c r="D54" s="37">
        <v>5101</v>
      </c>
      <c r="E54" s="37" t="s">
        <v>98</v>
      </c>
      <c r="F54" s="40" t="s">
        <v>140</v>
      </c>
      <c r="G54" s="10">
        <v>51450</v>
      </c>
      <c r="H54" s="35"/>
      <c r="I54" s="47" t="s">
        <v>100</v>
      </c>
      <c r="J54" s="55">
        <v>221256</v>
      </c>
    </row>
    <row r="55" customHeight="1" spans="1:10">
      <c r="A55" s="37">
        <v>3.3</v>
      </c>
      <c r="B55" s="38">
        <v>43983</v>
      </c>
      <c r="C55" s="39" t="s">
        <v>110</v>
      </c>
      <c r="D55" s="37">
        <v>5101</v>
      </c>
      <c r="E55" s="37" t="s">
        <v>98</v>
      </c>
      <c r="F55" s="40" t="s">
        <v>141</v>
      </c>
      <c r="G55" s="10">
        <v>68600</v>
      </c>
      <c r="H55" s="35"/>
      <c r="I55" s="47" t="s">
        <v>100</v>
      </c>
      <c r="J55" s="55">
        <v>289856</v>
      </c>
    </row>
    <row r="56" customHeight="1" spans="1:10">
      <c r="A56" s="37">
        <v>3.2</v>
      </c>
      <c r="B56" s="38">
        <v>43983</v>
      </c>
      <c r="C56" s="39" t="s">
        <v>110</v>
      </c>
      <c r="D56" s="37">
        <v>5101</v>
      </c>
      <c r="E56" s="37" t="s">
        <v>98</v>
      </c>
      <c r="F56" s="40" t="s">
        <v>142</v>
      </c>
      <c r="G56" s="10">
        <v>69860</v>
      </c>
      <c r="H56" s="35"/>
      <c r="I56" s="47" t="s">
        <v>100</v>
      </c>
      <c r="J56" s="55">
        <v>359716</v>
      </c>
    </row>
    <row r="57" customHeight="1" spans="1:10">
      <c r="A57" s="41">
        <v>2.1</v>
      </c>
      <c r="B57" s="38">
        <v>43983</v>
      </c>
      <c r="C57" s="39" t="s">
        <v>110</v>
      </c>
      <c r="D57" s="37">
        <v>5101</v>
      </c>
      <c r="E57" s="37" t="s">
        <v>98</v>
      </c>
      <c r="F57" s="40" t="s">
        <v>143</v>
      </c>
      <c r="G57" s="10">
        <v>69580</v>
      </c>
      <c r="H57" s="35"/>
      <c r="I57" s="47" t="s">
        <v>100</v>
      </c>
      <c r="J57" s="55">
        <f>+J56+G57-H57</f>
        <v>429296</v>
      </c>
    </row>
    <row r="58" customHeight="1" spans="1:10">
      <c r="A58" s="42">
        <v>5.2</v>
      </c>
      <c r="B58" s="32">
        <v>43983</v>
      </c>
      <c r="C58" s="33" t="s">
        <v>144</v>
      </c>
      <c r="D58" s="31">
        <v>5101</v>
      </c>
      <c r="E58" s="31" t="s">
        <v>98</v>
      </c>
      <c r="F58" s="43" t="s">
        <v>145</v>
      </c>
      <c r="G58" s="44">
        <v>56000</v>
      </c>
      <c r="H58" s="35"/>
      <c r="I58" s="47" t="s">
        <v>100</v>
      </c>
      <c r="J58" s="55">
        <f t="shared" ref="J58:J61" si="3">+J57+G58-H58</f>
        <v>485296</v>
      </c>
    </row>
    <row r="59" customHeight="1" spans="1:10">
      <c r="A59" s="42">
        <v>7</v>
      </c>
      <c r="B59" s="32">
        <v>43983</v>
      </c>
      <c r="C59" s="33" t="s">
        <v>144</v>
      </c>
      <c r="D59" s="31">
        <v>5101</v>
      </c>
      <c r="E59" s="31" t="s">
        <v>98</v>
      </c>
      <c r="F59" s="43" t="s">
        <v>145</v>
      </c>
      <c r="G59" s="44">
        <v>44000</v>
      </c>
      <c r="H59" s="35"/>
      <c r="I59" s="47" t="s">
        <v>100</v>
      </c>
      <c r="J59" s="55">
        <f t="shared" si="3"/>
        <v>529296</v>
      </c>
    </row>
    <row r="60" customHeight="1" spans="1:10">
      <c r="A60" s="45"/>
      <c r="B60" s="46">
        <v>43983</v>
      </c>
      <c r="C60" s="47" t="s">
        <v>146</v>
      </c>
      <c r="D60" s="45">
        <v>5101</v>
      </c>
      <c r="E60" s="5" t="s">
        <v>98</v>
      </c>
      <c r="F60" s="8" t="s">
        <v>104</v>
      </c>
      <c r="G60" s="44"/>
      <c r="H60" s="35">
        <v>529296</v>
      </c>
      <c r="I60" s="47" t="s">
        <v>105</v>
      </c>
      <c r="J60" s="55">
        <f t="shared" si="3"/>
        <v>0</v>
      </c>
    </row>
    <row r="61" customHeight="1" spans="1:10">
      <c r="A61" s="11"/>
      <c r="B61" s="12"/>
      <c r="C61" s="48"/>
      <c r="D61" s="11"/>
      <c r="E61" s="11"/>
      <c r="F61" s="25" t="s">
        <v>147</v>
      </c>
      <c r="G61" s="49">
        <f>SUM(G43:G60)</f>
        <v>529296</v>
      </c>
      <c r="H61" s="18">
        <v>529296</v>
      </c>
      <c r="I61" s="48" t="s">
        <v>105</v>
      </c>
      <c r="J61" s="56">
        <f t="shared" si="3"/>
        <v>0</v>
      </c>
    </row>
    <row r="62" customHeight="1" spans="1:10">
      <c r="A62" s="11"/>
      <c r="B62" s="12"/>
      <c r="C62" s="48"/>
      <c r="D62" s="11"/>
      <c r="E62" s="11"/>
      <c r="F62" s="13" t="s">
        <v>107</v>
      </c>
      <c r="G62" s="49">
        <f>+G61+G42</f>
        <v>782621.08</v>
      </c>
      <c r="H62" s="18">
        <v>782621.08</v>
      </c>
      <c r="I62" s="48" t="s">
        <v>105</v>
      </c>
      <c r="J62" s="56">
        <v>0</v>
      </c>
    </row>
    <row r="63" customHeight="1" spans="1:10">
      <c r="A63" s="31">
        <v>4.2</v>
      </c>
      <c r="B63" s="32">
        <v>44013</v>
      </c>
      <c r="C63" s="33" t="s">
        <v>124</v>
      </c>
      <c r="D63" s="31">
        <v>5101</v>
      </c>
      <c r="E63" s="31" t="s">
        <v>98</v>
      </c>
      <c r="F63" s="43" t="s">
        <v>148</v>
      </c>
      <c r="G63" s="50">
        <v>1180</v>
      </c>
      <c r="H63" s="35"/>
      <c r="I63" s="47" t="s">
        <v>100</v>
      </c>
      <c r="J63" s="55">
        <v>1180</v>
      </c>
    </row>
    <row r="64" customHeight="1" spans="1:10">
      <c r="A64" s="31">
        <v>4.1</v>
      </c>
      <c r="B64" s="32">
        <v>44013</v>
      </c>
      <c r="C64" s="33" t="s">
        <v>127</v>
      </c>
      <c r="D64" s="31">
        <v>5101</v>
      </c>
      <c r="E64" s="31" t="s">
        <v>98</v>
      </c>
      <c r="F64" s="43" t="s">
        <v>149</v>
      </c>
      <c r="G64" s="51">
        <v>570</v>
      </c>
      <c r="H64" s="35"/>
      <c r="I64" s="47" t="s">
        <v>100</v>
      </c>
      <c r="J64" s="55">
        <v>1750</v>
      </c>
    </row>
    <row r="65" customHeight="1" spans="1:10">
      <c r="A65" s="31">
        <v>6.1</v>
      </c>
      <c r="B65" s="32">
        <v>44013</v>
      </c>
      <c r="C65" s="33" t="s">
        <v>127</v>
      </c>
      <c r="D65" s="31">
        <v>5101</v>
      </c>
      <c r="E65" s="31" t="s">
        <v>98</v>
      </c>
      <c r="F65" s="43" t="s">
        <v>150</v>
      </c>
      <c r="G65" s="51">
        <v>910</v>
      </c>
      <c r="H65" s="35"/>
      <c r="I65" s="47" t="s">
        <v>100</v>
      </c>
      <c r="J65" s="55">
        <v>2660</v>
      </c>
    </row>
    <row r="66" customHeight="1" spans="1:10">
      <c r="A66" s="31">
        <v>6.1</v>
      </c>
      <c r="B66" s="32">
        <v>44013</v>
      </c>
      <c r="C66" s="33" t="s">
        <v>127</v>
      </c>
      <c r="D66" s="31">
        <v>5101</v>
      </c>
      <c r="E66" s="31" t="s">
        <v>98</v>
      </c>
      <c r="F66" s="43" t="s">
        <v>151</v>
      </c>
      <c r="G66" s="44">
        <v>265</v>
      </c>
      <c r="H66" s="35"/>
      <c r="I66" s="47" t="s">
        <v>100</v>
      </c>
      <c r="J66" s="55">
        <v>2925</v>
      </c>
    </row>
    <row r="67" customHeight="1" spans="1:10">
      <c r="A67" s="31">
        <v>6.1</v>
      </c>
      <c r="B67" s="32">
        <v>44013</v>
      </c>
      <c r="C67" s="33" t="s">
        <v>113</v>
      </c>
      <c r="D67" s="31">
        <v>5101</v>
      </c>
      <c r="E67" s="31" t="s">
        <v>98</v>
      </c>
      <c r="F67" s="43" t="s">
        <v>152</v>
      </c>
      <c r="G67" s="51">
        <v>2080</v>
      </c>
      <c r="H67" s="35"/>
      <c r="I67" s="47" t="s">
        <v>100</v>
      </c>
      <c r="J67" s="55">
        <v>5005</v>
      </c>
    </row>
    <row r="68" customHeight="1" spans="1:10">
      <c r="A68" s="31">
        <v>4.2</v>
      </c>
      <c r="B68" s="32">
        <v>44013</v>
      </c>
      <c r="C68" s="33" t="s">
        <v>153</v>
      </c>
      <c r="D68" s="31">
        <v>5101</v>
      </c>
      <c r="E68" s="31" t="s">
        <v>98</v>
      </c>
      <c r="F68" s="43" t="s">
        <v>154</v>
      </c>
      <c r="G68" s="51">
        <v>5500</v>
      </c>
      <c r="H68" s="35"/>
      <c r="I68" s="47" t="s">
        <v>100</v>
      </c>
      <c r="J68" s="55">
        <v>10505</v>
      </c>
    </row>
    <row r="69" customHeight="1" spans="1:10">
      <c r="A69" s="37">
        <v>1.1</v>
      </c>
      <c r="B69" s="38">
        <v>44013</v>
      </c>
      <c r="C69" s="39" t="s">
        <v>155</v>
      </c>
      <c r="D69" s="37">
        <v>5101</v>
      </c>
      <c r="E69" s="37" t="s">
        <v>98</v>
      </c>
      <c r="F69" s="57" t="s">
        <v>156</v>
      </c>
      <c r="G69" s="44">
        <v>80000</v>
      </c>
      <c r="H69" s="35"/>
      <c r="I69" s="47" t="s">
        <v>100</v>
      </c>
      <c r="J69" s="55">
        <v>80505</v>
      </c>
    </row>
    <row r="70" customHeight="1" spans="1:10">
      <c r="A70" s="37">
        <v>1.1</v>
      </c>
      <c r="B70" s="38">
        <v>44013</v>
      </c>
      <c r="C70" s="39" t="s">
        <v>155</v>
      </c>
      <c r="D70" s="37">
        <v>5101</v>
      </c>
      <c r="E70" s="37" t="s">
        <v>98</v>
      </c>
      <c r="F70" s="57" t="s">
        <v>157</v>
      </c>
      <c r="G70" s="44">
        <v>70000</v>
      </c>
      <c r="H70" s="35"/>
      <c r="I70" s="47" t="s">
        <v>100</v>
      </c>
      <c r="J70" s="55">
        <v>140505</v>
      </c>
    </row>
    <row r="71" customHeight="1" spans="1:10">
      <c r="A71" s="37">
        <v>1.1</v>
      </c>
      <c r="B71" s="38">
        <v>44013</v>
      </c>
      <c r="C71" s="39" t="s">
        <v>155</v>
      </c>
      <c r="D71" s="37">
        <v>5101</v>
      </c>
      <c r="E71" s="37" t="s">
        <v>98</v>
      </c>
      <c r="F71" s="57" t="s">
        <v>158</v>
      </c>
      <c r="G71" s="44">
        <v>160000</v>
      </c>
      <c r="H71" s="35"/>
      <c r="I71" s="47" t="s">
        <v>100</v>
      </c>
      <c r="J71" s="55">
        <v>300505</v>
      </c>
    </row>
    <row r="72" customHeight="1" spans="1:10">
      <c r="A72" s="37">
        <v>1.1</v>
      </c>
      <c r="B72" s="38">
        <v>44013</v>
      </c>
      <c r="C72" s="39" t="s">
        <v>155</v>
      </c>
      <c r="D72" s="37">
        <v>5101</v>
      </c>
      <c r="E72" s="37" t="s">
        <v>98</v>
      </c>
      <c r="F72" s="57" t="s">
        <v>159</v>
      </c>
      <c r="G72" s="44">
        <v>60000</v>
      </c>
      <c r="H72" s="35"/>
      <c r="I72" s="47" t="s">
        <v>100</v>
      </c>
      <c r="J72" s="55">
        <v>360505</v>
      </c>
    </row>
    <row r="73" customHeight="1" spans="1:10">
      <c r="A73" s="31">
        <v>6.1</v>
      </c>
      <c r="B73" s="32">
        <v>44013</v>
      </c>
      <c r="C73" s="33" t="s">
        <v>155</v>
      </c>
      <c r="D73" s="31">
        <v>5101</v>
      </c>
      <c r="E73" s="31" t="s">
        <v>98</v>
      </c>
      <c r="F73" s="58" t="s">
        <v>160</v>
      </c>
      <c r="G73" s="44">
        <v>51</v>
      </c>
      <c r="H73" s="35"/>
      <c r="I73" s="47" t="s">
        <v>100</v>
      </c>
      <c r="J73" s="55">
        <v>360556</v>
      </c>
    </row>
    <row r="74" customHeight="1" spans="1:10">
      <c r="A74" s="45"/>
      <c r="B74" s="46">
        <v>44014</v>
      </c>
      <c r="C74" s="47" t="s">
        <v>116</v>
      </c>
      <c r="D74" s="45">
        <v>5101</v>
      </c>
      <c r="E74" s="5" t="s">
        <v>98</v>
      </c>
      <c r="F74" s="8" t="s">
        <v>104</v>
      </c>
      <c r="G74" s="44"/>
      <c r="H74" s="35">
        <v>380556</v>
      </c>
      <c r="I74" s="47" t="s">
        <v>105</v>
      </c>
      <c r="J74" s="55">
        <v>0</v>
      </c>
    </row>
    <row r="75" customHeight="1" spans="1:10">
      <c r="A75" s="11"/>
      <c r="B75" s="12"/>
      <c r="C75" s="48"/>
      <c r="D75" s="11"/>
      <c r="E75" s="11"/>
      <c r="F75" s="25" t="s">
        <v>147</v>
      </c>
      <c r="G75" s="49">
        <f>SUM(G63:G74)</f>
        <v>380556</v>
      </c>
      <c r="H75" s="18">
        <v>380556</v>
      </c>
      <c r="I75" s="48" t="s">
        <v>105</v>
      </c>
      <c r="J75" s="53">
        <v>0</v>
      </c>
    </row>
    <row r="76" customHeight="1" spans="1:10">
      <c r="A76" s="11"/>
      <c r="B76" s="12"/>
      <c r="C76" s="48"/>
      <c r="D76" s="11"/>
      <c r="E76" s="11"/>
      <c r="F76" s="13" t="s">
        <v>107</v>
      </c>
      <c r="G76" s="49">
        <f>+G75+G62</f>
        <v>1163177.08</v>
      </c>
      <c r="H76" s="49">
        <f>+H75+H62</f>
        <v>1163177.08</v>
      </c>
      <c r="I76" s="48" t="s">
        <v>105</v>
      </c>
      <c r="J76" s="53">
        <v>0</v>
      </c>
    </row>
    <row r="77" customHeight="1" spans="1:10">
      <c r="A77" s="31">
        <v>6.1</v>
      </c>
      <c r="B77" s="32">
        <v>44044</v>
      </c>
      <c r="C77" s="33" t="s">
        <v>108</v>
      </c>
      <c r="D77" s="31">
        <v>5101</v>
      </c>
      <c r="E77" s="31" t="s">
        <v>98</v>
      </c>
      <c r="F77" s="59" t="s">
        <v>161</v>
      </c>
      <c r="G77" s="35">
        <v>468</v>
      </c>
      <c r="H77" s="35"/>
      <c r="I77" s="47" t="s">
        <v>100</v>
      </c>
      <c r="J77" s="55">
        <v>468</v>
      </c>
    </row>
    <row r="78" customHeight="1" spans="1:10">
      <c r="A78" s="31">
        <v>6.1</v>
      </c>
      <c r="B78" s="32">
        <v>44044</v>
      </c>
      <c r="C78" s="33" t="s">
        <v>118</v>
      </c>
      <c r="D78" s="31">
        <v>5101</v>
      </c>
      <c r="E78" s="31" t="s">
        <v>98</v>
      </c>
      <c r="F78" s="59" t="s">
        <v>162</v>
      </c>
      <c r="G78" s="10">
        <v>22</v>
      </c>
      <c r="H78" s="35"/>
      <c r="I78" s="47" t="s">
        <v>100</v>
      </c>
      <c r="J78" s="55">
        <v>490</v>
      </c>
    </row>
    <row r="79" customHeight="1" spans="1:10">
      <c r="A79" s="31">
        <v>4.2</v>
      </c>
      <c r="B79" s="32">
        <v>44044</v>
      </c>
      <c r="C79" s="33" t="s">
        <v>163</v>
      </c>
      <c r="D79" s="31">
        <v>5101</v>
      </c>
      <c r="E79" s="31" t="s">
        <v>98</v>
      </c>
      <c r="F79" s="59" t="s">
        <v>164</v>
      </c>
      <c r="G79" s="10">
        <v>24000</v>
      </c>
      <c r="H79" s="35"/>
      <c r="I79" s="47" t="s">
        <v>100</v>
      </c>
      <c r="J79" s="55">
        <v>24490</v>
      </c>
    </row>
    <row r="80" customHeight="1" spans="1:10">
      <c r="A80" s="31">
        <v>6.1</v>
      </c>
      <c r="B80" s="32">
        <v>44044</v>
      </c>
      <c r="C80" s="33" t="s">
        <v>163</v>
      </c>
      <c r="D80" s="31">
        <v>5101</v>
      </c>
      <c r="E80" s="31" t="s">
        <v>98</v>
      </c>
      <c r="F80" s="59" t="s">
        <v>112</v>
      </c>
      <c r="G80" s="10">
        <v>1</v>
      </c>
      <c r="H80" s="35"/>
      <c r="I80" s="47" t="s">
        <v>100</v>
      </c>
      <c r="J80" s="55">
        <v>24491</v>
      </c>
    </row>
    <row r="81" customHeight="1" spans="1:10">
      <c r="A81" s="45"/>
      <c r="B81" s="46">
        <v>44045</v>
      </c>
      <c r="C81" s="47" t="s">
        <v>165</v>
      </c>
      <c r="D81" s="45">
        <v>5101</v>
      </c>
      <c r="E81" s="5" t="s">
        <v>98</v>
      </c>
      <c r="F81" s="8" t="s">
        <v>104</v>
      </c>
      <c r="G81" s="10"/>
      <c r="H81" s="35">
        <v>24491</v>
      </c>
      <c r="I81" s="47" t="s">
        <v>105</v>
      </c>
      <c r="J81" s="55">
        <v>0</v>
      </c>
    </row>
    <row r="82" customHeight="1" spans="1:10">
      <c r="A82" s="60"/>
      <c r="B82" s="61"/>
      <c r="C82" s="60"/>
      <c r="D82" s="60"/>
      <c r="E82" s="60"/>
      <c r="F82" s="62" t="s">
        <v>147</v>
      </c>
      <c r="G82" s="63">
        <f>SUM(G77:G81)</f>
        <v>24491</v>
      </c>
      <c r="H82" s="63">
        <v>24491</v>
      </c>
      <c r="I82" s="73" t="s">
        <v>105</v>
      </c>
      <c r="J82" s="53">
        <v>0</v>
      </c>
    </row>
    <row r="83" customHeight="1" spans="1:10">
      <c r="A83" s="60"/>
      <c r="B83" s="61"/>
      <c r="C83" s="60"/>
      <c r="D83" s="60"/>
      <c r="E83" s="60"/>
      <c r="F83" s="62" t="s">
        <v>107</v>
      </c>
      <c r="G83" s="63">
        <f>+G82+G76</f>
        <v>1187668.08</v>
      </c>
      <c r="H83" s="63">
        <f>+H82+H76</f>
        <v>1187668.08</v>
      </c>
      <c r="I83" s="73" t="s">
        <v>105</v>
      </c>
      <c r="J83" s="74">
        <v>0</v>
      </c>
    </row>
    <row r="84" customHeight="1" spans="1:10">
      <c r="A84" s="41" t="s">
        <v>32</v>
      </c>
      <c r="B84" s="38">
        <v>44075</v>
      </c>
      <c r="C84" s="39" t="s">
        <v>124</v>
      </c>
      <c r="D84" s="37">
        <v>5101</v>
      </c>
      <c r="E84" s="37" t="s">
        <v>98</v>
      </c>
      <c r="F84" s="64" t="s">
        <v>166</v>
      </c>
      <c r="G84" s="44">
        <v>6219.6</v>
      </c>
      <c r="H84" s="35"/>
      <c r="I84" s="47" t="s">
        <v>100</v>
      </c>
      <c r="J84" s="55">
        <v>6219.6</v>
      </c>
    </row>
    <row r="85" customHeight="1" spans="1:10">
      <c r="A85" s="41" t="s">
        <v>32</v>
      </c>
      <c r="B85" s="38">
        <v>44075</v>
      </c>
      <c r="C85" s="39" t="s">
        <v>124</v>
      </c>
      <c r="D85" s="37">
        <v>5101</v>
      </c>
      <c r="E85" s="37" t="s">
        <v>98</v>
      </c>
      <c r="F85" s="64" t="s">
        <v>167</v>
      </c>
      <c r="G85" s="44">
        <v>7737</v>
      </c>
      <c r="H85" s="35"/>
      <c r="I85" s="47" t="s">
        <v>100</v>
      </c>
      <c r="J85" s="55">
        <v>13956.6</v>
      </c>
    </row>
    <row r="86" customHeight="1" spans="1:10">
      <c r="A86" s="31">
        <v>4.2</v>
      </c>
      <c r="B86" s="32">
        <v>44075</v>
      </c>
      <c r="C86" s="33" t="s">
        <v>108</v>
      </c>
      <c r="D86" s="31">
        <v>5101</v>
      </c>
      <c r="E86" s="31" t="s">
        <v>98</v>
      </c>
      <c r="F86" s="43" t="s">
        <v>168</v>
      </c>
      <c r="G86" s="44">
        <v>482.05</v>
      </c>
      <c r="H86" s="35"/>
      <c r="I86" s="47" t="s">
        <v>100</v>
      </c>
      <c r="J86" s="55">
        <v>14438.65</v>
      </c>
    </row>
    <row r="87" customHeight="1" spans="1:10">
      <c r="A87" s="31">
        <v>7</v>
      </c>
      <c r="B87" s="32">
        <v>44075</v>
      </c>
      <c r="C87" s="33" t="s">
        <v>118</v>
      </c>
      <c r="D87" s="31">
        <v>5101</v>
      </c>
      <c r="E87" s="31" t="s">
        <v>98</v>
      </c>
      <c r="F87" s="43" t="s">
        <v>169</v>
      </c>
      <c r="G87" s="51">
        <v>397</v>
      </c>
      <c r="H87" s="35"/>
      <c r="I87" s="47" t="s">
        <v>100</v>
      </c>
      <c r="J87" s="55">
        <v>14835.65</v>
      </c>
    </row>
    <row r="88" customHeight="1" spans="1:10">
      <c r="A88" s="31">
        <v>7</v>
      </c>
      <c r="B88" s="32">
        <v>44075</v>
      </c>
      <c r="C88" s="33" t="s">
        <v>118</v>
      </c>
      <c r="D88" s="31">
        <v>5101</v>
      </c>
      <c r="E88" s="31" t="s">
        <v>98</v>
      </c>
      <c r="F88" s="43" t="s">
        <v>170</v>
      </c>
      <c r="G88" s="51">
        <v>471.35</v>
      </c>
      <c r="H88" s="35"/>
      <c r="I88" s="47" t="s">
        <v>100</v>
      </c>
      <c r="J88" s="55">
        <v>15307</v>
      </c>
    </row>
    <row r="89" customHeight="1" spans="1:10">
      <c r="A89" s="31">
        <v>7</v>
      </c>
      <c r="B89" s="32">
        <v>44075</v>
      </c>
      <c r="C89" s="33" t="s">
        <v>118</v>
      </c>
      <c r="D89" s="31">
        <v>5101</v>
      </c>
      <c r="E89" s="31" t="s">
        <v>98</v>
      </c>
      <c r="F89" s="43" t="s">
        <v>171</v>
      </c>
      <c r="G89" s="51">
        <v>107.5</v>
      </c>
      <c r="H89" s="35"/>
      <c r="I89" s="47" t="s">
        <v>100</v>
      </c>
      <c r="J89" s="55">
        <v>15414.5</v>
      </c>
    </row>
    <row r="90" customHeight="1" spans="1:10">
      <c r="A90" s="31">
        <v>7</v>
      </c>
      <c r="B90" s="32">
        <v>44075</v>
      </c>
      <c r="C90" s="33" t="s">
        <v>118</v>
      </c>
      <c r="D90" s="31">
        <v>5101</v>
      </c>
      <c r="E90" s="31" t="s">
        <v>98</v>
      </c>
      <c r="F90" s="43" t="s">
        <v>172</v>
      </c>
      <c r="G90" s="51">
        <v>500</v>
      </c>
      <c r="H90" s="35"/>
      <c r="I90" s="47" t="s">
        <v>100</v>
      </c>
      <c r="J90" s="55">
        <v>15914.5</v>
      </c>
    </row>
    <row r="91" customHeight="1" spans="1:10">
      <c r="A91" s="31">
        <v>7</v>
      </c>
      <c r="B91" s="32">
        <v>44075</v>
      </c>
      <c r="C91" s="33" t="s">
        <v>118</v>
      </c>
      <c r="D91" s="31">
        <v>5101</v>
      </c>
      <c r="E91" s="31" t="s">
        <v>98</v>
      </c>
      <c r="F91" s="43" t="s">
        <v>173</v>
      </c>
      <c r="G91" s="51">
        <v>4</v>
      </c>
      <c r="H91" s="35"/>
      <c r="I91" s="47" t="s">
        <v>100</v>
      </c>
      <c r="J91" s="55">
        <v>15918.5</v>
      </c>
    </row>
    <row r="92" customHeight="1" spans="1:10">
      <c r="A92" s="37">
        <v>3.4</v>
      </c>
      <c r="B92" s="38">
        <v>44075</v>
      </c>
      <c r="C92" s="39" t="s">
        <v>118</v>
      </c>
      <c r="D92" s="37">
        <v>5101</v>
      </c>
      <c r="E92" s="37" t="s">
        <v>98</v>
      </c>
      <c r="F92" s="64" t="s">
        <v>174</v>
      </c>
      <c r="G92" s="44">
        <v>2255.11</v>
      </c>
      <c r="H92" s="35"/>
      <c r="I92" s="47" t="s">
        <v>100</v>
      </c>
      <c r="J92" s="55">
        <v>18173.61</v>
      </c>
    </row>
    <row r="93" customHeight="1" spans="1:10">
      <c r="A93" s="31">
        <v>4.1</v>
      </c>
      <c r="B93" s="32">
        <v>44075</v>
      </c>
      <c r="C93" s="33" t="s">
        <v>153</v>
      </c>
      <c r="D93" s="31">
        <v>5101</v>
      </c>
      <c r="E93" s="31" t="s">
        <v>98</v>
      </c>
      <c r="F93" s="43" t="s">
        <v>175</v>
      </c>
      <c r="G93" s="44">
        <v>1800</v>
      </c>
      <c r="H93" s="35"/>
      <c r="I93" s="47" t="s">
        <v>100</v>
      </c>
      <c r="J93" s="55">
        <v>19973.61</v>
      </c>
    </row>
    <row r="94" customHeight="1" spans="1:10">
      <c r="A94" s="31">
        <v>6.1</v>
      </c>
      <c r="B94" s="32">
        <v>44075</v>
      </c>
      <c r="C94" s="33" t="s">
        <v>153</v>
      </c>
      <c r="D94" s="31">
        <v>5101</v>
      </c>
      <c r="E94" s="31" t="s">
        <v>98</v>
      </c>
      <c r="F94" s="43" t="s">
        <v>176</v>
      </c>
      <c r="G94" s="51">
        <v>1</v>
      </c>
      <c r="H94" s="35"/>
      <c r="I94" s="47" t="s">
        <v>100</v>
      </c>
      <c r="J94" s="55">
        <v>19974.61</v>
      </c>
    </row>
    <row r="95" customHeight="1" spans="1:10">
      <c r="A95" s="31">
        <v>4.2</v>
      </c>
      <c r="B95" s="32">
        <v>44075</v>
      </c>
      <c r="C95" s="33" t="s">
        <v>153</v>
      </c>
      <c r="D95" s="31">
        <v>5101</v>
      </c>
      <c r="E95" s="31" t="s">
        <v>98</v>
      </c>
      <c r="F95" s="58" t="s">
        <v>177</v>
      </c>
      <c r="G95" s="44">
        <v>24000</v>
      </c>
      <c r="H95" s="35"/>
      <c r="I95" s="47" t="s">
        <v>100</v>
      </c>
      <c r="J95" s="55">
        <v>43974.61</v>
      </c>
    </row>
    <row r="96" customHeight="1" spans="1:10">
      <c r="A96" s="31">
        <v>6.1</v>
      </c>
      <c r="B96" s="32">
        <v>44075</v>
      </c>
      <c r="C96" s="33" t="s">
        <v>153</v>
      </c>
      <c r="D96" s="31">
        <v>5101</v>
      </c>
      <c r="E96" s="31" t="s">
        <v>98</v>
      </c>
      <c r="F96" s="43" t="s">
        <v>176</v>
      </c>
      <c r="G96" s="51">
        <v>1</v>
      </c>
      <c r="H96" s="35"/>
      <c r="I96" s="47" t="s">
        <v>100</v>
      </c>
      <c r="J96" s="55">
        <v>43975.61</v>
      </c>
    </row>
    <row r="97" customHeight="1" spans="1:10">
      <c r="A97" s="31">
        <v>4.2</v>
      </c>
      <c r="B97" s="32">
        <v>44075</v>
      </c>
      <c r="C97" s="33" t="s">
        <v>178</v>
      </c>
      <c r="D97" s="31">
        <v>5101</v>
      </c>
      <c r="E97" s="31" t="s">
        <v>98</v>
      </c>
      <c r="F97" s="43" t="s">
        <v>179</v>
      </c>
      <c r="G97" s="50">
        <v>14000</v>
      </c>
      <c r="H97" s="35"/>
      <c r="I97" s="47" t="s">
        <v>100</v>
      </c>
      <c r="J97" s="55">
        <v>57975.61</v>
      </c>
    </row>
    <row r="98" customHeight="1" spans="1:10">
      <c r="A98" s="31">
        <v>6.1</v>
      </c>
      <c r="B98" s="32">
        <v>44075</v>
      </c>
      <c r="C98" s="33" t="s">
        <v>178</v>
      </c>
      <c r="D98" s="31">
        <v>5101</v>
      </c>
      <c r="E98" s="31" t="s">
        <v>98</v>
      </c>
      <c r="F98" s="43" t="s">
        <v>176</v>
      </c>
      <c r="G98" s="51">
        <v>10</v>
      </c>
      <c r="H98" s="35"/>
      <c r="I98" s="47" t="s">
        <v>100</v>
      </c>
      <c r="J98" s="55">
        <v>57985.61</v>
      </c>
    </row>
    <row r="99" customHeight="1" spans="1:10">
      <c r="A99" s="31">
        <v>4.2</v>
      </c>
      <c r="B99" s="32">
        <v>44075</v>
      </c>
      <c r="C99" s="33" t="s">
        <v>178</v>
      </c>
      <c r="D99" s="31">
        <v>5101</v>
      </c>
      <c r="E99" s="31" t="s">
        <v>98</v>
      </c>
      <c r="F99" s="43" t="s">
        <v>179</v>
      </c>
      <c r="G99" s="50">
        <v>9500</v>
      </c>
      <c r="H99" s="10"/>
      <c r="I99" s="47" t="s">
        <v>100</v>
      </c>
      <c r="J99" s="55">
        <v>67485.61</v>
      </c>
    </row>
    <row r="100" customHeight="1" spans="1:10">
      <c r="A100" s="31">
        <v>6.1</v>
      </c>
      <c r="B100" s="32">
        <v>44075</v>
      </c>
      <c r="C100" s="33" t="s">
        <v>178</v>
      </c>
      <c r="D100" s="31">
        <v>5101</v>
      </c>
      <c r="E100" s="31" t="s">
        <v>98</v>
      </c>
      <c r="F100" s="43" t="s">
        <v>176</v>
      </c>
      <c r="G100" s="51">
        <v>5</v>
      </c>
      <c r="H100" s="10"/>
      <c r="I100" s="47" t="s">
        <v>100</v>
      </c>
      <c r="J100" s="55">
        <v>67490.61</v>
      </c>
    </row>
    <row r="101" customHeight="1" spans="1:10">
      <c r="A101" s="31">
        <v>4.2</v>
      </c>
      <c r="B101" s="32">
        <v>44075</v>
      </c>
      <c r="C101" s="33" t="s">
        <v>178</v>
      </c>
      <c r="D101" s="31">
        <v>5101</v>
      </c>
      <c r="E101" s="31" t="s">
        <v>98</v>
      </c>
      <c r="F101" s="43" t="s">
        <v>179</v>
      </c>
      <c r="G101" s="10">
        <v>5600</v>
      </c>
      <c r="H101" s="10"/>
      <c r="I101" s="47" t="s">
        <v>100</v>
      </c>
      <c r="J101" s="55">
        <v>73090.61</v>
      </c>
    </row>
    <row r="102" customHeight="1" spans="1:10">
      <c r="A102" s="31">
        <v>6.1</v>
      </c>
      <c r="B102" s="32">
        <v>44075</v>
      </c>
      <c r="C102" s="33" t="s">
        <v>178</v>
      </c>
      <c r="D102" s="31">
        <v>5101</v>
      </c>
      <c r="E102" s="31" t="s">
        <v>98</v>
      </c>
      <c r="F102" s="43" t="s">
        <v>176</v>
      </c>
      <c r="G102" s="36">
        <v>5</v>
      </c>
      <c r="H102" s="10"/>
      <c r="I102" s="47" t="s">
        <v>100</v>
      </c>
      <c r="J102" s="55">
        <v>73095.61</v>
      </c>
    </row>
    <row r="103" customHeight="1" spans="1:10">
      <c r="A103" s="5"/>
      <c r="B103" s="46">
        <v>44076</v>
      </c>
      <c r="C103" s="47" t="s">
        <v>146</v>
      </c>
      <c r="D103" s="45">
        <v>5101</v>
      </c>
      <c r="E103" s="5" t="s">
        <v>98</v>
      </c>
      <c r="F103" s="65" t="s">
        <v>104</v>
      </c>
      <c r="G103" s="44"/>
      <c r="H103" s="10">
        <v>73095.61</v>
      </c>
      <c r="I103" s="71" t="s">
        <v>105</v>
      </c>
      <c r="J103" s="55">
        <v>0</v>
      </c>
    </row>
    <row r="104" customHeight="1" spans="1:10">
      <c r="A104" s="11"/>
      <c r="B104" s="11"/>
      <c r="C104" s="11"/>
      <c r="D104" s="11"/>
      <c r="E104" s="11"/>
      <c r="F104" s="66" t="s">
        <v>147</v>
      </c>
      <c r="G104" s="49">
        <f>SUM(G84:G103)</f>
        <v>73095.61</v>
      </c>
      <c r="H104" s="18">
        <v>73095.61</v>
      </c>
      <c r="I104" s="48" t="s">
        <v>105</v>
      </c>
      <c r="J104" s="53">
        <v>0</v>
      </c>
    </row>
    <row r="105" customHeight="1" spans="1:10">
      <c r="A105" s="11"/>
      <c r="B105" s="11"/>
      <c r="C105" s="11"/>
      <c r="D105" s="11"/>
      <c r="E105" s="11"/>
      <c r="F105" s="66" t="s">
        <v>107</v>
      </c>
      <c r="G105" s="49">
        <f>+G104+G83</f>
        <v>1260763.69</v>
      </c>
      <c r="H105" s="49">
        <f>+H104+H83</f>
        <v>1260763.69</v>
      </c>
      <c r="I105" s="48" t="s">
        <v>105</v>
      </c>
      <c r="J105" s="53">
        <v>0</v>
      </c>
    </row>
    <row r="106" customHeight="1" spans="1:10">
      <c r="A106" s="31">
        <v>4.2</v>
      </c>
      <c r="B106" s="32">
        <v>44105</v>
      </c>
      <c r="C106" s="33" t="s">
        <v>97</v>
      </c>
      <c r="D106" s="31">
        <v>5101</v>
      </c>
      <c r="E106" s="31" t="s">
        <v>98</v>
      </c>
      <c r="F106" s="43" t="s">
        <v>180</v>
      </c>
      <c r="G106" s="51">
        <v>3725.95</v>
      </c>
      <c r="H106" s="10"/>
      <c r="I106" s="71" t="s">
        <v>100</v>
      </c>
      <c r="J106" s="52">
        <v>3725.95</v>
      </c>
    </row>
    <row r="107" customHeight="1" spans="1:10">
      <c r="A107" s="31">
        <v>6.1</v>
      </c>
      <c r="B107" s="32">
        <v>44105</v>
      </c>
      <c r="C107" s="33" t="s">
        <v>97</v>
      </c>
      <c r="D107" s="31">
        <v>5101</v>
      </c>
      <c r="E107" s="31" t="s">
        <v>98</v>
      </c>
      <c r="F107" s="43" t="s">
        <v>181</v>
      </c>
      <c r="G107" s="51">
        <v>5</v>
      </c>
      <c r="H107" s="10"/>
      <c r="I107" s="71" t="s">
        <v>100</v>
      </c>
      <c r="J107" s="52">
        <v>3730.95</v>
      </c>
    </row>
    <row r="108" customHeight="1" spans="1:10">
      <c r="A108" s="31">
        <v>6.1</v>
      </c>
      <c r="B108" s="32">
        <v>44105</v>
      </c>
      <c r="C108" s="33" t="s">
        <v>128</v>
      </c>
      <c r="D108" s="31">
        <v>5101</v>
      </c>
      <c r="E108" s="31" t="s">
        <v>98</v>
      </c>
      <c r="F108" s="43" t="s">
        <v>182</v>
      </c>
      <c r="G108" s="51">
        <v>9219</v>
      </c>
      <c r="H108" s="10"/>
      <c r="I108" s="71" t="s">
        <v>100</v>
      </c>
      <c r="J108" s="52">
        <v>12949.95</v>
      </c>
    </row>
    <row r="109" customHeight="1" spans="1:10">
      <c r="A109" s="67">
        <v>6.1</v>
      </c>
      <c r="B109" s="68">
        <v>44105</v>
      </c>
      <c r="C109" s="67" t="s">
        <v>128</v>
      </c>
      <c r="D109" s="67">
        <v>5101</v>
      </c>
      <c r="E109" s="67" t="s">
        <v>98</v>
      </c>
      <c r="F109" s="69" t="s">
        <v>171</v>
      </c>
      <c r="G109" s="70">
        <v>210</v>
      </c>
      <c r="H109" s="10"/>
      <c r="I109" s="71" t="s">
        <v>100</v>
      </c>
      <c r="J109" s="52">
        <v>13159.95</v>
      </c>
    </row>
    <row r="110" customHeight="1" spans="1:10">
      <c r="A110" s="31">
        <v>6.1</v>
      </c>
      <c r="B110" s="32">
        <v>44105</v>
      </c>
      <c r="C110" s="33" t="s">
        <v>128</v>
      </c>
      <c r="D110" s="31">
        <v>5101</v>
      </c>
      <c r="E110" s="31" t="s">
        <v>98</v>
      </c>
      <c r="F110" s="43" t="s">
        <v>181</v>
      </c>
      <c r="G110" s="36">
        <v>1</v>
      </c>
      <c r="H110" s="10"/>
      <c r="I110" s="71" t="s">
        <v>100</v>
      </c>
      <c r="J110" s="52">
        <v>13160.95</v>
      </c>
    </row>
    <row r="111" customHeight="1" spans="1:10">
      <c r="A111" s="5"/>
      <c r="B111" s="6">
        <v>44105</v>
      </c>
      <c r="C111" s="71" t="s">
        <v>128</v>
      </c>
      <c r="D111" s="45">
        <v>5101</v>
      </c>
      <c r="E111" s="5" t="s">
        <v>98</v>
      </c>
      <c r="F111" s="65" t="s">
        <v>104</v>
      </c>
      <c r="G111" s="10"/>
      <c r="H111" s="10">
        <v>13160.95</v>
      </c>
      <c r="I111" s="71" t="s">
        <v>105</v>
      </c>
      <c r="J111" s="52">
        <v>0</v>
      </c>
    </row>
    <row r="112" customHeight="1" spans="1:10">
      <c r="A112" s="11"/>
      <c r="B112" s="12"/>
      <c r="C112" s="48"/>
      <c r="D112" s="11"/>
      <c r="E112" s="11"/>
      <c r="F112" s="66" t="s">
        <v>147</v>
      </c>
      <c r="G112" s="18">
        <f>SUM(G106:G111)</f>
        <v>13160.95</v>
      </c>
      <c r="H112" s="18">
        <v>13160.95</v>
      </c>
      <c r="I112" s="48" t="s">
        <v>105</v>
      </c>
      <c r="J112" s="53">
        <v>0</v>
      </c>
    </row>
    <row r="113" customHeight="1" spans="1:10">
      <c r="A113" s="11"/>
      <c r="B113" s="12"/>
      <c r="C113" s="48"/>
      <c r="D113" s="11"/>
      <c r="E113" s="11"/>
      <c r="F113" s="66" t="s">
        <v>107</v>
      </c>
      <c r="G113" s="18">
        <f>+G112+G105</f>
        <v>1273924.64</v>
      </c>
      <c r="H113" s="18">
        <f>+H112+H105</f>
        <v>1273924.64</v>
      </c>
      <c r="I113" s="48" t="s">
        <v>105</v>
      </c>
      <c r="J113" s="53">
        <v>0</v>
      </c>
    </row>
    <row r="114" customHeight="1" spans="1:10">
      <c r="A114" s="31">
        <v>7</v>
      </c>
      <c r="B114" s="32">
        <v>44136</v>
      </c>
      <c r="C114" s="58" t="s">
        <v>183</v>
      </c>
      <c r="D114" s="31">
        <v>5101</v>
      </c>
      <c r="E114" s="31" t="s">
        <v>98</v>
      </c>
      <c r="F114" s="58" t="s">
        <v>184</v>
      </c>
      <c r="G114" s="72">
        <v>23</v>
      </c>
      <c r="H114" s="35"/>
      <c r="I114" s="71" t="s">
        <v>100</v>
      </c>
      <c r="J114" s="55">
        <v>23</v>
      </c>
    </row>
    <row r="115" customHeight="1" spans="1:10">
      <c r="A115" s="31">
        <v>7</v>
      </c>
      <c r="B115" s="32">
        <v>44137</v>
      </c>
      <c r="C115" s="58" t="s">
        <v>185</v>
      </c>
      <c r="D115" s="31">
        <v>5101</v>
      </c>
      <c r="E115" s="31" t="s">
        <v>98</v>
      </c>
      <c r="F115" s="58" t="s">
        <v>186</v>
      </c>
      <c r="G115" s="9">
        <v>3530.23</v>
      </c>
      <c r="H115" s="35"/>
      <c r="I115" s="71" t="s">
        <v>100</v>
      </c>
      <c r="J115" s="55">
        <v>3553.23</v>
      </c>
    </row>
    <row r="116" customHeight="1" spans="1:10">
      <c r="A116" s="31">
        <v>7</v>
      </c>
      <c r="B116" s="32">
        <v>44138</v>
      </c>
      <c r="C116" s="58" t="s">
        <v>185</v>
      </c>
      <c r="D116" s="31">
        <v>5101</v>
      </c>
      <c r="E116" s="31" t="s">
        <v>98</v>
      </c>
      <c r="F116" s="58" t="s">
        <v>187</v>
      </c>
      <c r="G116" s="9">
        <v>10370</v>
      </c>
      <c r="H116" s="35"/>
      <c r="I116" s="71" t="s">
        <v>100</v>
      </c>
      <c r="J116" s="55">
        <v>13923.23</v>
      </c>
    </row>
    <row r="117" customHeight="1" spans="1:10">
      <c r="A117" s="31">
        <v>7</v>
      </c>
      <c r="B117" s="32">
        <v>44139</v>
      </c>
      <c r="C117" s="58" t="s">
        <v>185</v>
      </c>
      <c r="D117" s="31">
        <v>5101</v>
      </c>
      <c r="E117" s="31" t="s">
        <v>98</v>
      </c>
      <c r="F117" s="58" t="s">
        <v>188</v>
      </c>
      <c r="G117" s="9">
        <v>2129</v>
      </c>
      <c r="H117" s="35"/>
      <c r="I117" s="71" t="s">
        <v>100</v>
      </c>
      <c r="J117" s="55">
        <v>16052.23</v>
      </c>
    </row>
    <row r="118" customHeight="1" spans="1:10">
      <c r="A118" s="31">
        <v>7</v>
      </c>
      <c r="B118" s="32">
        <v>44140</v>
      </c>
      <c r="C118" s="58" t="s">
        <v>189</v>
      </c>
      <c r="D118" s="31">
        <v>5101</v>
      </c>
      <c r="E118" s="31" t="s">
        <v>98</v>
      </c>
      <c r="F118" s="58" t="s">
        <v>190</v>
      </c>
      <c r="G118" s="9">
        <v>36</v>
      </c>
      <c r="H118" s="35"/>
      <c r="I118" s="71" t="s">
        <v>100</v>
      </c>
      <c r="J118" s="55">
        <v>16088.23</v>
      </c>
    </row>
    <row r="119" customHeight="1" spans="1:10">
      <c r="A119" s="37">
        <v>3.2</v>
      </c>
      <c r="B119" s="38">
        <v>44141</v>
      </c>
      <c r="C119" s="57" t="s">
        <v>191</v>
      </c>
      <c r="D119" s="37">
        <v>5101</v>
      </c>
      <c r="E119" s="37" t="s">
        <v>98</v>
      </c>
      <c r="F119" s="57" t="s">
        <v>192</v>
      </c>
      <c r="G119" s="9">
        <v>51660</v>
      </c>
      <c r="H119" s="35"/>
      <c r="I119" s="71" t="s">
        <v>100</v>
      </c>
      <c r="J119" s="55">
        <v>67748.23</v>
      </c>
    </row>
    <row r="120" customHeight="1" spans="1:10">
      <c r="A120" s="31">
        <v>6.1</v>
      </c>
      <c r="B120" s="32">
        <v>44142</v>
      </c>
      <c r="C120" s="58" t="s">
        <v>191</v>
      </c>
      <c r="D120" s="31">
        <v>5101</v>
      </c>
      <c r="E120" s="31" t="s">
        <v>98</v>
      </c>
      <c r="F120" s="58" t="s">
        <v>112</v>
      </c>
      <c r="G120" s="9">
        <v>10</v>
      </c>
      <c r="H120" s="35"/>
      <c r="I120" s="71" t="s">
        <v>100</v>
      </c>
      <c r="J120" s="55">
        <v>67758.23</v>
      </c>
    </row>
    <row r="121" customHeight="1" spans="1:10">
      <c r="A121" s="37">
        <v>3.1</v>
      </c>
      <c r="B121" s="38">
        <v>44143</v>
      </c>
      <c r="C121" s="57" t="s">
        <v>193</v>
      </c>
      <c r="D121" s="37">
        <v>5101</v>
      </c>
      <c r="E121" s="37" t="s">
        <v>98</v>
      </c>
      <c r="F121" s="57" t="s">
        <v>194</v>
      </c>
      <c r="G121" s="9">
        <v>29460</v>
      </c>
      <c r="H121" s="35"/>
      <c r="I121" s="71" t="s">
        <v>100</v>
      </c>
      <c r="J121" s="55">
        <v>97218.23</v>
      </c>
    </row>
    <row r="122" customHeight="1" spans="1:10">
      <c r="A122" s="31">
        <v>6.1</v>
      </c>
      <c r="B122" s="32">
        <v>44144</v>
      </c>
      <c r="C122" s="58" t="s">
        <v>193</v>
      </c>
      <c r="D122" s="31">
        <v>5101</v>
      </c>
      <c r="E122" s="31" t="s">
        <v>98</v>
      </c>
      <c r="F122" s="58" t="s">
        <v>112</v>
      </c>
      <c r="G122" s="9">
        <v>10</v>
      </c>
      <c r="H122" s="35"/>
      <c r="I122" s="71" t="s">
        <v>100</v>
      </c>
      <c r="J122" s="55">
        <v>97228.23</v>
      </c>
    </row>
    <row r="123" customHeight="1" spans="1:10">
      <c r="A123" s="37">
        <v>1.2</v>
      </c>
      <c r="B123" s="38">
        <v>44145</v>
      </c>
      <c r="C123" s="57" t="s">
        <v>195</v>
      </c>
      <c r="D123" s="37">
        <v>5101</v>
      </c>
      <c r="E123" s="37" t="s">
        <v>98</v>
      </c>
      <c r="F123" s="57" t="s">
        <v>196</v>
      </c>
      <c r="G123" s="9">
        <v>88000</v>
      </c>
      <c r="H123" s="10"/>
      <c r="I123" s="71" t="s">
        <v>100</v>
      </c>
      <c r="J123" s="55">
        <v>185228.23</v>
      </c>
    </row>
    <row r="124" customHeight="1" spans="1:10">
      <c r="A124" s="31">
        <v>6.1</v>
      </c>
      <c r="B124" s="32">
        <v>44146</v>
      </c>
      <c r="C124" s="58" t="s">
        <v>195</v>
      </c>
      <c r="D124" s="31">
        <v>5101</v>
      </c>
      <c r="E124" s="31" t="s">
        <v>98</v>
      </c>
      <c r="F124" s="58" t="s">
        <v>112</v>
      </c>
      <c r="G124" s="9">
        <v>10</v>
      </c>
      <c r="H124" s="10"/>
      <c r="I124" s="71" t="s">
        <v>100</v>
      </c>
      <c r="J124" s="55">
        <v>185238.23</v>
      </c>
    </row>
    <row r="125" customHeight="1" spans="1:10">
      <c r="A125" s="37">
        <v>1.3</v>
      </c>
      <c r="B125" s="38">
        <v>44147</v>
      </c>
      <c r="C125" s="57" t="s">
        <v>195</v>
      </c>
      <c r="D125" s="37">
        <v>5101</v>
      </c>
      <c r="E125" s="37" t="s">
        <v>98</v>
      </c>
      <c r="F125" s="57" t="s">
        <v>197</v>
      </c>
      <c r="G125" s="9">
        <v>20000</v>
      </c>
      <c r="H125" s="10"/>
      <c r="I125" s="71" t="s">
        <v>100</v>
      </c>
      <c r="J125" s="55">
        <v>205238.23</v>
      </c>
    </row>
    <row r="126" customHeight="1" spans="1:10">
      <c r="A126" s="31">
        <v>6.1</v>
      </c>
      <c r="B126" s="32">
        <v>44148</v>
      </c>
      <c r="C126" s="58" t="s">
        <v>195</v>
      </c>
      <c r="D126" s="31">
        <v>5101</v>
      </c>
      <c r="E126" s="31" t="s">
        <v>98</v>
      </c>
      <c r="F126" s="58" t="s">
        <v>112</v>
      </c>
      <c r="G126" s="9">
        <v>1</v>
      </c>
      <c r="H126" s="10"/>
      <c r="I126" s="71" t="s">
        <v>100</v>
      </c>
      <c r="J126" s="55">
        <v>205239.23</v>
      </c>
    </row>
    <row r="127" customHeight="1" spans="1:10">
      <c r="A127" s="41">
        <v>2.1</v>
      </c>
      <c r="B127" s="38">
        <v>44149</v>
      </c>
      <c r="C127" s="57" t="s">
        <v>198</v>
      </c>
      <c r="D127" s="37">
        <v>5101</v>
      </c>
      <c r="E127" s="37" t="s">
        <v>98</v>
      </c>
      <c r="F127" s="57" t="s">
        <v>199</v>
      </c>
      <c r="G127" s="9">
        <v>29820</v>
      </c>
      <c r="H127" s="10"/>
      <c r="I127" s="71" t="s">
        <v>100</v>
      </c>
      <c r="J127" s="55">
        <v>235059.23</v>
      </c>
    </row>
    <row r="128" customHeight="1" spans="1:10">
      <c r="A128" s="31">
        <v>6.1</v>
      </c>
      <c r="B128" s="32">
        <v>44150</v>
      </c>
      <c r="C128" s="58" t="s">
        <v>198</v>
      </c>
      <c r="D128" s="31">
        <v>5101</v>
      </c>
      <c r="E128" s="31" t="s">
        <v>98</v>
      </c>
      <c r="F128" s="58" t="s">
        <v>112</v>
      </c>
      <c r="G128" s="9">
        <v>10</v>
      </c>
      <c r="H128" s="10"/>
      <c r="I128" s="71" t="s">
        <v>100</v>
      </c>
      <c r="J128" s="55">
        <v>235069.23</v>
      </c>
    </row>
    <row r="129" customHeight="1" spans="1:10">
      <c r="A129" s="5"/>
      <c r="B129" s="6">
        <v>44136</v>
      </c>
      <c r="C129" s="75" t="s">
        <v>200</v>
      </c>
      <c r="D129" s="45">
        <v>5101</v>
      </c>
      <c r="E129" s="5" t="s">
        <v>98</v>
      </c>
      <c r="F129" s="65" t="s">
        <v>104</v>
      </c>
      <c r="G129" s="10"/>
      <c r="H129" s="10">
        <v>235069.23</v>
      </c>
      <c r="I129" s="71" t="s">
        <v>105</v>
      </c>
      <c r="J129" s="55">
        <v>0</v>
      </c>
    </row>
    <row r="130" customHeight="1" spans="1:10">
      <c r="A130" s="11"/>
      <c r="B130" s="11"/>
      <c r="C130" s="11"/>
      <c r="D130" s="11"/>
      <c r="E130" s="11"/>
      <c r="F130" s="66" t="s">
        <v>147</v>
      </c>
      <c r="G130" s="18">
        <f>SUM(G114:G128)</f>
        <v>235069.23</v>
      </c>
      <c r="H130" s="18">
        <v>235069.23</v>
      </c>
      <c r="I130" s="48" t="s">
        <v>105</v>
      </c>
      <c r="J130" s="56">
        <v>0</v>
      </c>
    </row>
    <row r="131" customHeight="1" spans="1:10">
      <c r="A131" s="11"/>
      <c r="B131" s="11"/>
      <c r="C131" s="11"/>
      <c r="D131" s="11"/>
      <c r="E131" s="11"/>
      <c r="F131" s="66" t="s">
        <v>107</v>
      </c>
      <c r="G131" s="18">
        <f>+G130+G113</f>
        <v>1508993.87</v>
      </c>
      <c r="H131" s="18">
        <f>+H130+H113</f>
        <v>1508993.87</v>
      </c>
      <c r="I131" s="48" t="s">
        <v>105</v>
      </c>
      <c r="J131" s="56">
        <v>0</v>
      </c>
    </row>
    <row r="132" customHeight="1" spans="1:10">
      <c r="A132" s="5">
        <v>7</v>
      </c>
      <c r="B132" s="76" t="s">
        <v>201</v>
      </c>
      <c r="C132" s="277" t="s">
        <v>202</v>
      </c>
      <c r="D132" s="45">
        <v>5101</v>
      </c>
      <c r="E132" s="5" t="s">
        <v>98</v>
      </c>
      <c r="F132" s="77" t="s">
        <v>133</v>
      </c>
      <c r="G132" s="10">
        <v>775</v>
      </c>
      <c r="H132" s="10"/>
      <c r="I132" s="71" t="s">
        <v>100</v>
      </c>
      <c r="J132" s="52">
        <f>+G132</f>
        <v>775</v>
      </c>
    </row>
    <row r="133" customHeight="1" spans="1:10">
      <c r="A133" s="5">
        <v>4.1</v>
      </c>
      <c r="B133" s="76" t="s">
        <v>201</v>
      </c>
      <c r="C133" s="277" t="s">
        <v>193</v>
      </c>
      <c r="D133" s="45">
        <v>5101</v>
      </c>
      <c r="E133" s="5" t="s">
        <v>98</v>
      </c>
      <c r="F133" s="77" t="s">
        <v>203</v>
      </c>
      <c r="G133" s="10">
        <v>11536</v>
      </c>
      <c r="H133" s="10"/>
      <c r="I133" s="71" t="s">
        <v>100</v>
      </c>
      <c r="J133" s="52">
        <f>+J132+G133-H133</f>
        <v>12311</v>
      </c>
    </row>
    <row r="134" customHeight="1" spans="1:10">
      <c r="A134" s="5">
        <v>6.1</v>
      </c>
      <c r="B134" s="76" t="s">
        <v>201</v>
      </c>
      <c r="C134" s="277" t="s">
        <v>193</v>
      </c>
      <c r="D134" s="45">
        <v>5101</v>
      </c>
      <c r="E134" s="5" t="s">
        <v>98</v>
      </c>
      <c r="F134" s="77" t="s">
        <v>112</v>
      </c>
      <c r="G134" s="78">
        <v>10</v>
      </c>
      <c r="H134" s="10"/>
      <c r="I134" s="71" t="s">
        <v>100</v>
      </c>
      <c r="J134" s="52">
        <f t="shared" ref="J134:J149" si="4">+J133+G134-H134</f>
        <v>12321</v>
      </c>
    </row>
    <row r="135" customHeight="1" spans="1:10">
      <c r="A135" s="5">
        <v>7</v>
      </c>
      <c r="B135" s="76" t="s">
        <v>201</v>
      </c>
      <c r="C135" s="277" t="s">
        <v>195</v>
      </c>
      <c r="D135" s="45">
        <v>5101</v>
      </c>
      <c r="E135" s="5" t="s">
        <v>98</v>
      </c>
      <c r="F135" s="28" t="s">
        <v>133</v>
      </c>
      <c r="G135" s="10">
        <v>498</v>
      </c>
      <c r="H135" s="10"/>
      <c r="I135" s="71" t="s">
        <v>100</v>
      </c>
      <c r="J135" s="52">
        <f t="shared" si="4"/>
        <v>12819</v>
      </c>
    </row>
    <row r="136" customHeight="1" spans="1:10">
      <c r="A136" s="5">
        <v>4.2</v>
      </c>
      <c r="B136" s="76" t="s">
        <v>201</v>
      </c>
      <c r="C136" s="277" t="s">
        <v>195</v>
      </c>
      <c r="D136" s="45">
        <v>5101</v>
      </c>
      <c r="E136" s="5" t="s">
        <v>98</v>
      </c>
      <c r="F136" s="28" t="s">
        <v>204</v>
      </c>
      <c r="G136" s="10">
        <v>18000</v>
      </c>
      <c r="H136" s="10"/>
      <c r="I136" s="71" t="s">
        <v>100</v>
      </c>
      <c r="J136" s="52">
        <f t="shared" si="4"/>
        <v>30819</v>
      </c>
    </row>
    <row r="137" customHeight="1" spans="1:10">
      <c r="A137" s="5">
        <v>3.3</v>
      </c>
      <c r="B137" s="76" t="s">
        <v>201</v>
      </c>
      <c r="C137" s="277" t="s">
        <v>195</v>
      </c>
      <c r="D137" s="45">
        <v>5101</v>
      </c>
      <c r="E137" s="5" t="s">
        <v>98</v>
      </c>
      <c r="F137" s="28" t="s">
        <v>205</v>
      </c>
      <c r="G137" s="10">
        <v>29988</v>
      </c>
      <c r="H137" s="10"/>
      <c r="I137" s="71" t="s">
        <v>100</v>
      </c>
      <c r="J137" s="52">
        <f t="shared" si="4"/>
        <v>60807</v>
      </c>
    </row>
    <row r="138" customHeight="1" spans="1:10">
      <c r="A138" s="5">
        <v>3.3</v>
      </c>
      <c r="B138" s="76" t="s">
        <v>201</v>
      </c>
      <c r="C138" s="277" t="s">
        <v>195</v>
      </c>
      <c r="D138" s="45">
        <v>5101</v>
      </c>
      <c r="E138" s="5" t="s">
        <v>98</v>
      </c>
      <c r="F138" s="28" t="s">
        <v>206</v>
      </c>
      <c r="G138" s="10">
        <v>29400</v>
      </c>
      <c r="H138" s="10"/>
      <c r="I138" s="71" t="s">
        <v>100</v>
      </c>
      <c r="J138" s="52">
        <f t="shared" si="4"/>
        <v>90207</v>
      </c>
    </row>
    <row r="139" customHeight="1" spans="1:10">
      <c r="A139" s="5">
        <v>6.1</v>
      </c>
      <c r="B139" s="76" t="s">
        <v>201</v>
      </c>
      <c r="C139" s="277" t="s">
        <v>195</v>
      </c>
      <c r="D139" s="45">
        <v>5101</v>
      </c>
      <c r="E139" s="5" t="s">
        <v>98</v>
      </c>
      <c r="F139" s="28" t="s">
        <v>112</v>
      </c>
      <c r="G139" s="78">
        <v>21</v>
      </c>
      <c r="H139" s="10"/>
      <c r="I139" s="71" t="s">
        <v>100</v>
      </c>
      <c r="J139" s="52">
        <f t="shared" si="4"/>
        <v>90228</v>
      </c>
    </row>
    <row r="140" customHeight="1" spans="1:10">
      <c r="A140" s="5">
        <v>3.2</v>
      </c>
      <c r="B140" s="76" t="s">
        <v>201</v>
      </c>
      <c r="C140" s="277" t="s">
        <v>207</v>
      </c>
      <c r="D140" s="45">
        <v>5101</v>
      </c>
      <c r="E140" s="5" t="s">
        <v>98</v>
      </c>
      <c r="F140" s="28" t="s">
        <v>208</v>
      </c>
      <c r="G140" s="10">
        <v>22140</v>
      </c>
      <c r="H140" s="10"/>
      <c r="I140" s="71" t="s">
        <v>100</v>
      </c>
      <c r="J140" s="52">
        <f t="shared" si="4"/>
        <v>112368</v>
      </c>
    </row>
    <row r="141" customHeight="1" spans="1:10">
      <c r="A141" s="5">
        <v>3.2</v>
      </c>
      <c r="B141" s="76" t="s">
        <v>201</v>
      </c>
      <c r="C141" s="277" t="s">
        <v>207</v>
      </c>
      <c r="D141" s="45">
        <v>5101</v>
      </c>
      <c r="E141" s="5" t="s">
        <v>98</v>
      </c>
      <c r="F141" s="28" t="s">
        <v>209</v>
      </c>
      <c r="G141" s="10">
        <v>29940</v>
      </c>
      <c r="H141" s="10"/>
      <c r="I141" s="71" t="s">
        <v>100</v>
      </c>
      <c r="J141" s="52">
        <f t="shared" si="4"/>
        <v>142308</v>
      </c>
    </row>
    <row r="142" customHeight="1" spans="1:10">
      <c r="A142" s="5">
        <v>2.1</v>
      </c>
      <c r="B142" s="76" t="s">
        <v>201</v>
      </c>
      <c r="C142" s="277" t="s">
        <v>207</v>
      </c>
      <c r="D142" s="45">
        <v>5101</v>
      </c>
      <c r="E142" s="5" t="s">
        <v>98</v>
      </c>
      <c r="F142" s="28" t="s">
        <v>210</v>
      </c>
      <c r="G142" s="10">
        <v>22050</v>
      </c>
      <c r="H142" s="10"/>
      <c r="I142" s="71" t="s">
        <v>100</v>
      </c>
      <c r="J142" s="52">
        <f t="shared" si="4"/>
        <v>164358</v>
      </c>
    </row>
    <row r="143" customHeight="1" spans="1:10">
      <c r="A143" s="5">
        <v>1.2</v>
      </c>
      <c r="B143" s="76" t="s">
        <v>201</v>
      </c>
      <c r="C143" s="277" t="s">
        <v>207</v>
      </c>
      <c r="D143" s="45">
        <v>5101</v>
      </c>
      <c r="E143" s="5" t="s">
        <v>98</v>
      </c>
      <c r="F143" s="28" t="s">
        <v>211</v>
      </c>
      <c r="G143" s="10">
        <v>22000</v>
      </c>
      <c r="H143" s="10"/>
      <c r="I143" s="71" t="s">
        <v>100</v>
      </c>
      <c r="J143" s="52">
        <f t="shared" si="4"/>
        <v>186358</v>
      </c>
    </row>
    <row r="144" customHeight="1" spans="1:10">
      <c r="A144" s="5">
        <v>1.1</v>
      </c>
      <c r="B144" s="76" t="s">
        <v>201</v>
      </c>
      <c r="C144" s="277" t="s">
        <v>207</v>
      </c>
      <c r="D144" s="45">
        <v>5101</v>
      </c>
      <c r="E144" s="5" t="s">
        <v>98</v>
      </c>
      <c r="F144" s="28" t="s">
        <v>212</v>
      </c>
      <c r="G144" s="10">
        <v>20000</v>
      </c>
      <c r="H144" s="10"/>
      <c r="I144" s="71" t="s">
        <v>100</v>
      </c>
      <c r="J144" s="52">
        <f t="shared" si="4"/>
        <v>206358</v>
      </c>
    </row>
    <row r="145" customHeight="1" spans="1:10">
      <c r="A145" s="5">
        <v>6.1</v>
      </c>
      <c r="B145" s="76" t="s">
        <v>201</v>
      </c>
      <c r="C145" s="277" t="s">
        <v>207</v>
      </c>
      <c r="D145" s="45">
        <v>5101</v>
      </c>
      <c r="E145" s="5" t="s">
        <v>98</v>
      </c>
      <c r="F145" s="28" t="s">
        <v>112</v>
      </c>
      <c r="G145" s="78">
        <v>32</v>
      </c>
      <c r="H145" s="10"/>
      <c r="I145" s="71" t="s">
        <v>100</v>
      </c>
      <c r="J145" s="52">
        <f t="shared" si="4"/>
        <v>206390</v>
      </c>
    </row>
    <row r="146" customHeight="1" spans="1:10">
      <c r="A146" s="5">
        <v>7</v>
      </c>
      <c r="B146" s="76" t="s">
        <v>201</v>
      </c>
      <c r="C146" s="277" t="s">
        <v>198</v>
      </c>
      <c r="D146" s="45">
        <v>5101</v>
      </c>
      <c r="E146" s="5" t="s">
        <v>98</v>
      </c>
      <c r="F146" s="28" t="s">
        <v>213</v>
      </c>
      <c r="G146" s="10">
        <v>45000</v>
      </c>
      <c r="H146" s="5"/>
      <c r="I146" s="71" t="s">
        <v>100</v>
      </c>
      <c r="J146" s="52">
        <f t="shared" si="4"/>
        <v>251390</v>
      </c>
    </row>
    <row r="147" customHeight="1" spans="1:10">
      <c r="A147" s="5"/>
      <c r="B147" s="76" t="s">
        <v>201</v>
      </c>
      <c r="C147" s="277" t="s">
        <v>214</v>
      </c>
      <c r="D147" s="45">
        <v>5101</v>
      </c>
      <c r="E147" s="5" t="s">
        <v>98</v>
      </c>
      <c r="F147" s="5" t="s">
        <v>104</v>
      </c>
      <c r="G147" s="5"/>
      <c r="H147" s="5">
        <v>251390</v>
      </c>
      <c r="I147" s="5" t="s">
        <v>105</v>
      </c>
      <c r="J147" s="52">
        <f t="shared" si="4"/>
        <v>0</v>
      </c>
    </row>
    <row r="148" customHeight="1" spans="1:10">
      <c r="A148" s="79"/>
      <c r="B148" s="79"/>
      <c r="C148" s="79"/>
      <c r="D148" s="79"/>
      <c r="E148" s="79"/>
      <c r="F148" s="79" t="s">
        <v>147</v>
      </c>
      <c r="G148" s="56">
        <f>SUM(G132:G147)</f>
        <v>251390</v>
      </c>
      <c r="H148" s="79">
        <f>+H147</f>
        <v>251390</v>
      </c>
      <c r="I148" s="79" t="s">
        <v>105</v>
      </c>
      <c r="J148" s="52">
        <f t="shared" si="4"/>
        <v>0</v>
      </c>
    </row>
    <row r="149" customHeight="1" spans="1:10">
      <c r="A149" s="79"/>
      <c r="B149" s="79"/>
      <c r="C149" s="79"/>
      <c r="D149" s="79"/>
      <c r="E149" s="79"/>
      <c r="F149" s="79" t="s">
        <v>107</v>
      </c>
      <c r="G149" s="56">
        <f>+G148+G131</f>
        <v>1760383.87</v>
      </c>
      <c r="H149" s="56">
        <f>+H148+H131</f>
        <v>1760383.87</v>
      </c>
      <c r="I149" s="79" t="s">
        <v>105</v>
      </c>
      <c r="J149" s="52">
        <f t="shared" si="4"/>
        <v>0</v>
      </c>
    </row>
    <row r="150" customHeight="1" spans="1:10">
      <c r="A150" s="80"/>
      <c r="B150" s="80"/>
      <c r="C150" s="80"/>
      <c r="D150" s="80"/>
      <c r="E150" s="80"/>
      <c r="F150" s="80" t="s">
        <v>215</v>
      </c>
      <c r="G150" s="81">
        <f>+G149+G14</f>
        <v>1880149.07</v>
      </c>
      <c r="H150" s="80"/>
      <c r="I150" s="80"/>
      <c r="J150" s="80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预算表</vt:lpstr>
      <vt:lpstr>预算与实际支出比对表</vt:lpstr>
      <vt:lpstr>附-项目明细账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yibocloud</dc:creator>
  <cp:lastModifiedBy>卡娃蚁</cp:lastModifiedBy>
  <dcterms:created xsi:type="dcterms:W3CDTF">2016-08-29T08:40:00Z</dcterms:created>
  <cp:lastPrinted>2020-12-22T03:45:00Z</cp:lastPrinted>
  <dcterms:modified xsi:type="dcterms:W3CDTF">2021-01-12T08:43:21Z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